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Заступник\"/>
    </mc:Choice>
  </mc:AlternateContent>
  <xr:revisionPtr revIDLastSave="0" documentId="13_ncr:1_{F14A83A4-4BD6-4372-826C-D8ABDC561F15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тар.сп." sheetId="2" state="hidden" r:id="rId1"/>
    <sheet name="все" sheetId="3" state="hidden" r:id="rId2"/>
    <sheet name="Комплектація" sheetId="4" r:id="rId3"/>
    <sheet name="Лист2" sheetId="5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9" roundtripDataChecksum="vTnySFLl118RmnVNl/4D2EwVOVJzse01xxmYTJTOBzo="/>
    </ext>
  </extLst>
</workbook>
</file>

<file path=xl/calcChain.xml><?xml version="1.0" encoding="utf-8"?>
<calcChain xmlns="http://schemas.openxmlformats.org/spreadsheetml/2006/main">
  <c r="K13" i="5" l="1"/>
  <c r="J13" i="5"/>
  <c r="I13" i="5"/>
  <c r="H13" i="5"/>
  <c r="G13" i="5"/>
  <c r="F13" i="5"/>
  <c r="E13" i="5"/>
  <c r="D13" i="5"/>
  <c r="C13" i="5"/>
  <c r="B13" i="5"/>
  <c r="A45" i="3"/>
  <c r="A46" i="3" s="1"/>
  <c r="A47" i="3" s="1"/>
  <c r="A48" i="3" s="1"/>
  <c r="A49" i="3" s="1"/>
  <c r="A50" i="3" s="1"/>
  <c r="A51" i="3" s="1"/>
  <c r="A52" i="3" s="1"/>
  <c r="A39" i="3"/>
  <c r="A40" i="3" s="1"/>
  <c r="A41" i="3" s="1"/>
  <c r="A42" i="3" s="1"/>
  <c r="A43" i="3" s="1"/>
  <c r="A44" i="3" s="1"/>
  <c r="A38" i="3"/>
  <c r="A33" i="3"/>
  <c r="A34" i="3" s="1"/>
  <c r="A35" i="3" s="1"/>
  <c r="A36" i="3" s="1"/>
  <c r="A32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10" i="3"/>
  <c r="BQ53" i="2"/>
  <c r="BP53" i="2"/>
  <c r="BO53" i="2"/>
  <c r="BN53" i="2"/>
  <c r="BM53" i="2"/>
  <c r="BL53" i="2"/>
  <c r="BK53" i="2"/>
  <c r="BJ53" i="2"/>
  <c r="BE53" i="2"/>
  <c r="BD53" i="2"/>
  <c r="BC53" i="2"/>
  <c r="BB53" i="2"/>
  <c r="BA53" i="2"/>
  <c r="AZ53" i="2"/>
  <c r="X53" i="2"/>
  <c r="W53" i="2"/>
  <c r="V53" i="2"/>
  <c r="T53" i="2"/>
  <c r="S53" i="2"/>
  <c r="R53" i="2"/>
  <c r="P53" i="2"/>
  <c r="L53" i="2"/>
  <c r="BS48" i="2"/>
  <c r="AO48" i="2"/>
  <c r="BP48" i="2" s="1"/>
  <c r="AL48" i="2"/>
  <c r="AK48" i="2"/>
  <c r="AJ48" i="2"/>
  <c r="AH48" i="2"/>
  <c r="AG48" i="2"/>
  <c r="AM48" i="2" s="1"/>
  <c r="AN48" i="2" s="1"/>
  <c r="AF48" i="2"/>
  <c r="AD48" i="2"/>
  <c r="AC48" i="2"/>
  <c r="AB48" i="2"/>
  <c r="AA48" i="2"/>
  <c r="Z48" i="2"/>
  <c r="Y48" i="2"/>
  <c r="BS47" i="2"/>
  <c r="AL47" i="2"/>
  <c r="AK47" i="2"/>
  <c r="AJ47" i="2"/>
  <c r="AH47" i="2"/>
  <c r="AG47" i="2"/>
  <c r="AF47" i="2"/>
  <c r="AD47" i="2"/>
  <c r="AC47" i="2"/>
  <c r="AB47" i="2"/>
  <c r="AA47" i="2"/>
  <c r="Z47" i="2"/>
  <c r="Y47" i="2"/>
  <c r="BS46" i="2"/>
  <c r="AL46" i="2"/>
  <c r="AK46" i="2"/>
  <c r="AJ46" i="2"/>
  <c r="AH46" i="2"/>
  <c r="AG46" i="2"/>
  <c r="AM46" i="2" s="1"/>
  <c r="AF46" i="2"/>
  <c r="AD46" i="2"/>
  <c r="AC46" i="2"/>
  <c r="AB46" i="2"/>
  <c r="AA46" i="2"/>
  <c r="Z46" i="2"/>
  <c r="Y46" i="2"/>
  <c r="BS45" i="2"/>
  <c r="AL45" i="2"/>
  <c r="AK45" i="2"/>
  <c r="AJ45" i="2"/>
  <c r="AH45" i="2"/>
  <c r="AG45" i="2"/>
  <c r="AF45" i="2"/>
  <c r="AD45" i="2"/>
  <c r="AC45" i="2"/>
  <c r="AB45" i="2"/>
  <c r="BP45" i="2" s="1"/>
  <c r="AA45" i="2"/>
  <c r="Z45" i="2"/>
  <c r="Y45" i="2"/>
  <c r="BS42" i="2"/>
  <c r="BS41" i="2"/>
  <c r="AL41" i="2"/>
  <c r="AK41" i="2"/>
  <c r="AJ41" i="2"/>
  <c r="AH41" i="2"/>
  <c r="AG41" i="2"/>
  <c r="AF41" i="2"/>
  <c r="AD41" i="2"/>
  <c r="AC41" i="2"/>
  <c r="AB41" i="2"/>
  <c r="AA41" i="2"/>
  <c r="Z41" i="2"/>
  <c r="Y41" i="2"/>
  <c r="BS40" i="2"/>
  <c r="AL40" i="2"/>
  <c r="AK40" i="2"/>
  <c r="AJ40" i="2"/>
  <c r="AH40" i="2"/>
  <c r="AG40" i="2"/>
  <c r="AF40" i="2"/>
  <c r="AD40" i="2"/>
  <c r="AC40" i="2"/>
  <c r="AB40" i="2"/>
  <c r="AA40" i="2"/>
  <c r="Z40" i="2"/>
  <c r="Y40" i="2"/>
  <c r="BS39" i="2"/>
  <c r="BC39" i="2"/>
  <c r="BB39" i="2"/>
  <c r="AL39" i="2"/>
  <c r="AK39" i="2"/>
  <c r="AJ39" i="2"/>
  <c r="AH39" i="2"/>
  <c r="AG39" i="2"/>
  <c r="AF39" i="2"/>
  <c r="AD39" i="2"/>
  <c r="AC39" i="2"/>
  <c r="AM39" i="2" s="1"/>
  <c r="AB39" i="2"/>
  <c r="AA39" i="2"/>
  <c r="Z39" i="2"/>
  <c r="Y39" i="2"/>
  <c r="BS38" i="2"/>
  <c r="AL38" i="2"/>
  <c r="AK38" i="2"/>
  <c r="AJ38" i="2"/>
  <c r="AG38" i="2"/>
  <c r="AF38" i="2"/>
  <c r="AD38" i="2"/>
  <c r="AC38" i="2"/>
  <c r="AB38" i="2"/>
  <c r="Z38" i="2"/>
  <c r="Y38" i="2"/>
  <c r="O38" i="2"/>
  <c r="AA38" i="2" s="1"/>
  <c r="BS37" i="2"/>
  <c r="BO37" i="2"/>
  <c r="BM37" i="2"/>
  <c r="AW37" i="2"/>
  <c r="AL37" i="2"/>
  <c r="AK37" i="2"/>
  <c r="AJ37" i="2"/>
  <c r="AH37" i="2"/>
  <c r="AG37" i="2"/>
  <c r="AM37" i="2" s="1"/>
  <c r="AN37" i="2" s="1"/>
  <c r="AF37" i="2"/>
  <c r="AD37" i="2"/>
  <c r="AC37" i="2"/>
  <c r="AB37" i="2"/>
  <c r="AA37" i="2"/>
  <c r="Z37" i="2"/>
  <c r="Y37" i="2"/>
  <c r="BS36" i="2"/>
  <c r="BO36" i="2"/>
  <c r="BM36" i="2"/>
  <c r="BJ36" i="2"/>
  <c r="AL36" i="2"/>
  <c r="AK36" i="2"/>
  <c r="AJ36" i="2"/>
  <c r="AH36" i="2"/>
  <c r="AG36" i="2"/>
  <c r="AF36" i="2"/>
  <c r="AD36" i="2"/>
  <c r="AC36" i="2"/>
  <c r="AM36" i="2" s="1"/>
  <c r="AB36" i="2"/>
  <c r="AA36" i="2"/>
  <c r="Z36" i="2"/>
  <c r="Y36" i="2"/>
  <c r="O36" i="2"/>
  <c r="BS35" i="2"/>
  <c r="AL35" i="2"/>
  <c r="AK35" i="2"/>
  <c r="AJ35" i="2"/>
  <c r="AH35" i="2"/>
  <c r="AG35" i="2"/>
  <c r="AF35" i="2"/>
  <c r="AD35" i="2"/>
  <c r="AC35" i="2"/>
  <c r="AB35" i="2"/>
  <c r="AA35" i="2"/>
  <c r="Z35" i="2"/>
  <c r="Y35" i="2"/>
  <c r="AM35" i="2" s="1"/>
  <c r="AN35" i="2" s="1"/>
  <c r="O35" i="2"/>
  <c r="BS33" i="2"/>
  <c r="AL33" i="2"/>
  <c r="AK33" i="2"/>
  <c r="AH33" i="2"/>
  <c r="AG33" i="2"/>
  <c r="AM33" i="2" s="1"/>
  <c r="AF33" i="2"/>
  <c r="AD33" i="2"/>
  <c r="AB33" i="2"/>
  <c r="AA33" i="2"/>
  <c r="Z33" i="2"/>
  <c r="Y33" i="2"/>
  <c r="L33" i="2"/>
  <c r="AC33" i="2" s="1"/>
  <c r="BS32" i="2"/>
  <c r="BO32" i="2"/>
  <c r="BM32" i="2"/>
  <c r="AL32" i="2"/>
  <c r="AJ32" i="2"/>
  <c r="AH32" i="2"/>
  <c r="AF32" i="2"/>
  <c r="AD32" i="2"/>
  <c r="AB32" i="2"/>
  <c r="AA32" i="2"/>
  <c r="Z32" i="2"/>
  <c r="Y32" i="2"/>
  <c r="L32" i="2"/>
  <c r="AK32" i="2" s="1"/>
  <c r="BS31" i="2"/>
  <c r="AL31" i="2"/>
  <c r="AJ31" i="2"/>
  <c r="AG31" i="2"/>
  <c r="AF31" i="2"/>
  <c r="AC31" i="2"/>
  <c r="AB31" i="2"/>
  <c r="Z31" i="2"/>
  <c r="Y31" i="2"/>
  <c r="O31" i="2"/>
  <c r="AA31" i="2" s="1"/>
  <c r="L31" i="2"/>
  <c r="AK31" i="2" s="1"/>
  <c r="BS30" i="2"/>
  <c r="AK30" i="2"/>
  <c r="AJ30" i="2"/>
  <c r="AH30" i="2"/>
  <c r="AF30" i="2"/>
  <c r="AD30" i="2"/>
  <c r="AC30" i="2"/>
  <c r="AB30" i="2"/>
  <c r="AA30" i="2"/>
  <c r="Z30" i="2"/>
  <c r="Y30" i="2"/>
  <c r="L30" i="2"/>
  <c r="AL30" i="2" s="1"/>
  <c r="BS29" i="2"/>
  <c r="AK29" i="2"/>
  <c r="AJ29" i="2"/>
  <c r="AH29" i="2"/>
  <c r="AF29" i="2"/>
  <c r="AD29" i="2"/>
  <c r="AC29" i="2"/>
  <c r="AB29" i="2"/>
  <c r="AA29" i="2"/>
  <c r="Z29" i="2"/>
  <c r="Y29" i="2"/>
  <c r="L29" i="2"/>
  <c r="AL29" i="2" s="1"/>
  <c r="BS28" i="2"/>
  <c r="AH28" i="2"/>
  <c r="AF28" i="2"/>
  <c r="AD28" i="2"/>
  <c r="AB28" i="2"/>
  <c r="AA28" i="2"/>
  <c r="Y28" i="2"/>
  <c r="O28" i="2"/>
  <c r="L28" i="2"/>
  <c r="AK28" i="2" s="1"/>
  <c r="BS27" i="2"/>
  <c r="AL27" i="2"/>
  <c r="AK27" i="2"/>
  <c r="AJ27" i="2"/>
  <c r="AH27" i="2"/>
  <c r="AG27" i="2"/>
  <c r="AF27" i="2"/>
  <c r="AD27" i="2"/>
  <c r="AB27" i="2"/>
  <c r="AA27" i="2"/>
  <c r="Z27" i="2"/>
  <c r="Y27" i="2"/>
  <c r="L27" i="2"/>
  <c r="AC27" i="2" s="1"/>
  <c r="BS26" i="2"/>
  <c r="AH26" i="2"/>
  <c r="AF26" i="2"/>
  <c r="AD26" i="2"/>
  <c r="AB26" i="2"/>
  <c r="AA26" i="2"/>
  <c r="Y26" i="2"/>
  <c r="L26" i="2"/>
  <c r="BS25" i="2"/>
  <c r="AL25" i="2"/>
  <c r="AK25" i="2"/>
  <c r="AJ25" i="2"/>
  <c r="AH25" i="2"/>
  <c r="AG25" i="2"/>
  <c r="AF25" i="2"/>
  <c r="AD25" i="2"/>
  <c r="AB25" i="2"/>
  <c r="AA25" i="2"/>
  <c r="Z25" i="2"/>
  <c r="Y25" i="2"/>
  <c r="L25" i="2"/>
  <c r="AC25" i="2" s="1"/>
  <c r="BS24" i="2"/>
  <c r="AH24" i="2"/>
  <c r="AF24" i="2"/>
  <c r="AD24" i="2"/>
  <c r="AB24" i="2"/>
  <c r="AA24" i="2"/>
  <c r="Y24" i="2"/>
  <c r="L24" i="2"/>
  <c r="AG24" i="2" s="1"/>
  <c r="BS23" i="2"/>
  <c r="AL23" i="2"/>
  <c r="AK23" i="2"/>
  <c r="AJ23" i="2"/>
  <c r="AH23" i="2"/>
  <c r="AG23" i="2"/>
  <c r="AF23" i="2"/>
  <c r="AD23" i="2"/>
  <c r="AB23" i="2"/>
  <c r="AA23" i="2"/>
  <c r="Z23" i="2"/>
  <c r="Y23" i="2"/>
  <c r="L23" i="2"/>
  <c r="AC23" i="2" s="1"/>
  <c r="BS22" i="2"/>
  <c r="AL22" i="2"/>
  <c r="AJ22" i="2"/>
  <c r="AF22" i="2"/>
  <c r="AB22" i="2"/>
  <c r="AA22" i="2"/>
  <c r="Y22" i="2"/>
  <c r="O22" i="2"/>
  <c r="AH22" i="2" s="1"/>
  <c r="L22" i="2"/>
  <c r="AG22" i="2" s="1"/>
  <c r="BS21" i="2"/>
  <c r="AJ21" i="2"/>
  <c r="AF21" i="2"/>
  <c r="AB21" i="2"/>
  <c r="Y21" i="2"/>
  <c r="O21" i="2"/>
  <c r="AH21" i="2" s="1"/>
  <c r="L21" i="2"/>
  <c r="BS20" i="2"/>
  <c r="AL20" i="2"/>
  <c r="AJ20" i="2"/>
  <c r="AG20" i="2"/>
  <c r="AF20" i="2"/>
  <c r="AC20" i="2"/>
  <c r="AB20" i="2"/>
  <c r="Z20" i="2"/>
  <c r="Y20" i="2"/>
  <c r="O20" i="2"/>
  <c r="AA20" i="2" s="1"/>
  <c r="L20" i="2"/>
  <c r="AK20" i="2" s="1"/>
  <c r="BS19" i="2"/>
  <c r="AK19" i="2"/>
  <c r="AJ19" i="2"/>
  <c r="AH19" i="2"/>
  <c r="AF19" i="2"/>
  <c r="AD19" i="2"/>
  <c r="AC19" i="2"/>
  <c r="AB19" i="2"/>
  <c r="AA19" i="2"/>
  <c r="Z19" i="2"/>
  <c r="Y19" i="2"/>
  <c r="L19" i="2"/>
  <c r="AL19" i="2" s="1"/>
  <c r="BS18" i="2"/>
  <c r="AK18" i="2"/>
  <c r="AJ18" i="2"/>
  <c r="AH18" i="2"/>
  <c r="AF18" i="2"/>
  <c r="AD18" i="2"/>
  <c r="AC18" i="2"/>
  <c r="AB18" i="2"/>
  <c r="AA18" i="2"/>
  <c r="Z18" i="2"/>
  <c r="Y18" i="2"/>
  <c r="L18" i="2"/>
  <c r="AL18" i="2" s="1"/>
  <c r="BS17" i="2"/>
  <c r="AK17" i="2"/>
  <c r="AJ17" i="2"/>
  <c r="AH17" i="2"/>
  <c r="AF17" i="2"/>
  <c r="AD17" i="2"/>
  <c r="AC17" i="2"/>
  <c r="AB17" i="2"/>
  <c r="AA17" i="2"/>
  <c r="Z17" i="2"/>
  <c r="Y17" i="2"/>
  <c r="L17" i="2"/>
  <c r="AL17" i="2" s="1"/>
  <c r="BS16" i="2"/>
  <c r="AK16" i="2"/>
  <c r="AJ16" i="2"/>
  <c r="AH16" i="2"/>
  <c r="AF16" i="2"/>
  <c r="AD16" i="2"/>
  <c r="AC16" i="2"/>
  <c r="AB16" i="2"/>
  <c r="AA16" i="2"/>
  <c r="Z16" i="2"/>
  <c r="Y16" i="2"/>
  <c r="O16" i="2"/>
  <c r="L16" i="2"/>
  <c r="BS15" i="2"/>
  <c r="AH15" i="2"/>
  <c r="AF15" i="2"/>
  <c r="AD15" i="2"/>
  <c r="AB15" i="2"/>
  <c r="AA15" i="2"/>
  <c r="Y15" i="2"/>
  <c r="L15" i="2"/>
  <c r="BS14" i="2"/>
  <c r="AL14" i="2"/>
  <c r="AK14" i="2"/>
  <c r="AH14" i="2"/>
  <c r="AG14" i="2"/>
  <c r="AF14" i="2"/>
  <c r="AD14" i="2"/>
  <c r="AB14" i="2"/>
  <c r="AA14" i="2"/>
  <c r="Z14" i="2"/>
  <c r="Y14" i="2"/>
  <c r="L14" i="2"/>
  <c r="AC14" i="2" s="1"/>
  <c r="BS12" i="2"/>
  <c r="AH12" i="2"/>
  <c r="AG12" i="2"/>
  <c r="AF12" i="2"/>
  <c r="AD12" i="2"/>
  <c r="AB12" i="2"/>
  <c r="AA12" i="2"/>
  <c r="Y12" i="2"/>
  <c r="L12" i="2"/>
  <c r="A12" i="2"/>
  <c r="BT12" i="2" s="1"/>
  <c r="BT11" i="2"/>
  <c r="BS11" i="2"/>
  <c r="AL11" i="2"/>
  <c r="AK11" i="2"/>
  <c r="AH11" i="2"/>
  <c r="AF11" i="2"/>
  <c r="AD11" i="2"/>
  <c r="AC11" i="2"/>
  <c r="AB11" i="2"/>
  <c r="AA11" i="2"/>
  <c r="Z11" i="2"/>
  <c r="Y11" i="2"/>
  <c r="L11" i="2"/>
  <c r="AJ11" i="2" s="1"/>
  <c r="BT10" i="2"/>
  <c r="AK10" i="2"/>
  <c r="AF10" i="2"/>
  <c r="AB10" i="2"/>
  <c r="AA10" i="2"/>
  <c r="Y10" i="2"/>
  <c r="O10" i="2"/>
  <c r="L10" i="2"/>
  <c r="BT9" i="2"/>
  <c r="BS9" i="2"/>
  <c r="BP9" i="2"/>
  <c r="BJ9" i="2"/>
  <c r="BM9" i="2" s="1"/>
  <c r="AH9" i="2"/>
  <c r="AF9" i="2"/>
  <c r="AG9" i="2" s="1"/>
  <c r="AD9" i="2"/>
  <c r="AM9" i="2" s="1"/>
  <c r="AA9" i="2"/>
  <c r="BT6" i="2"/>
  <c r="AH6" i="2"/>
  <c r="AG6" i="2"/>
  <c r="AF6" i="2"/>
  <c r="AD6" i="2"/>
  <c r="AB6" i="2"/>
  <c r="AA6" i="2"/>
  <c r="Y6" i="2"/>
  <c r="L6" i="2"/>
  <c r="AL6" i="2" s="1"/>
  <c r="BT5" i="2"/>
  <c r="BS5" i="2"/>
  <c r="BP5" i="2"/>
  <c r="BM5" i="2"/>
  <c r="AH5" i="2"/>
  <c r="AG5" i="2"/>
  <c r="AF5" i="2"/>
  <c r="AD5" i="2"/>
  <c r="AA5" i="2"/>
  <c r="AN9" i="2" l="1"/>
  <c r="BQ9" i="2" s="1"/>
  <c r="AN46" i="2"/>
  <c r="BQ46" i="2" s="1"/>
  <c r="AO46" i="2"/>
  <c r="AM22" i="2"/>
  <c r="AP36" i="2"/>
  <c r="AN36" i="2"/>
  <c r="AN39" i="2"/>
  <c r="BQ39" i="2" s="1"/>
  <c r="AL24" i="2"/>
  <c r="AC26" i="2"/>
  <c r="AK26" i="2"/>
  <c r="Z26" i="2"/>
  <c r="AJ26" i="2"/>
  <c r="AQ35" i="2"/>
  <c r="BQ36" i="2"/>
  <c r="AM47" i="2"/>
  <c r="AJ10" i="2"/>
  <c r="Z10" i="2"/>
  <c r="AC10" i="2"/>
  <c r="AJ12" i="2"/>
  <c r="Z12" i="2"/>
  <c r="AL12" i="2"/>
  <c r="AK12" i="2"/>
  <c r="AC12" i="2"/>
  <c r="AM12" i="2" s="1"/>
  <c r="A13" i="2"/>
  <c r="A14" i="2" s="1"/>
  <c r="AH20" i="2"/>
  <c r="AP37" i="2"/>
  <c r="BQ37" i="2"/>
  <c r="AM40" i="2"/>
  <c r="AM45" i="2"/>
  <c r="BP46" i="2"/>
  <c r="AC15" i="2"/>
  <c r="AL15" i="2"/>
  <c r="AG15" i="2"/>
  <c r="AK15" i="2"/>
  <c r="Z15" i="2"/>
  <c r="AP33" i="2"/>
  <c r="AN33" i="2"/>
  <c r="AM5" i="2"/>
  <c r="AK6" i="2"/>
  <c r="AD10" i="2"/>
  <c r="AH10" i="2"/>
  <c r="AM14" i="2"/>
  <c r="AD20" i="2"/>
  <c r="Z22" i="2"/>
  <c r="AG26" i="2"/>
  <c r="AM26" i="2" s="1"/>
  <c r="AM41" i="2"/>
  <c r="BQ48" i="2"/>
  <c r="AC6" i="2"/>
  <c r="AM6" i="2" s="1"/>
  <c r="AM20" i="2"/>
  <c r="AD21" i="2"/>
  <c r="AA21" i="2"/>
  <c r="AC24" i="2"/>
  <c r="AM24" i="2" s="1"/>
  <c r="AK24" i="2"/>
  <c r="Z24" i="2"/>
  <c r="AJ24" i="2"/>
  <c r="AL26" i="2"/>
  <c r="AL28" i="2"/>
  <c r="AG28" i="2"/>
  <c r="AJ28" i="2"/>
  <c r="AC28" i="2"/>
  <c r="AJ6" i="2"/>
  <c r="Z6" i="2"/>
  <c r="AL10" i="2"/>
  <c r="AG10" i="2"/>
  <c r="AM10" i="2" s="1"/>
  <c r="AJ15" i="2"/>
  <c r="Z21" i="2"/>
  <c r="AL21" i="2"/>
  <c r="AG21" i="2"/>
  <c r="AK21" i="2"/>
  <c r="AC21" i="2"/>
  <c r="AC22" i="2"/>
  <c r="AK22" i="2"/>
  <c r="Z28" i="2"/>
  <c r="E14" i="5"/>
  <c r="AL16" i="2"/>
  <c r="AG16" i="2"/>
  <c r="AM16" i="2" s="1"/>
  <c r="AM23" i="2"/>
  <c r="AM25" i="2"/>
  <c r="AM27" i="2"/>
  <c r="AH31" i="2"/>
  <c r="AG32" i="2"/>
  <c r="AM32" i="2" s="1"/>
  <c r="L13" i="5"/>
  <c r="M13" i="5" s="1"/>
  <c r="AG11" i="2"/>
  <c r="AM11" i="2" s="1"/>
  <c r="AJ14" i="2"/>
  <c r="AD22" i="2"/>
  <c r="AD31" i="2"/>
  <c r="AM31" i="2" s="1"/>
  <c r="AC32" i="2"/>
  <c r="AJ33" i="2"/>
  <c r="BQ33" i="2" s="1"/>
  <c r="BQ35" i="2"/>
  <c r="AH38" i="2"/>
  <c r="AM38" i="2" s="1"/>
  <c r="K14" i="5"/>
  <c r="AG17" i="2"/>
  <c r="AM17" i="2" s="1"/>
  <c r="AG18" i="2"/>
  <c r="AM18" i="2" s="1"/>
  <c r="AG19" i="2"/>
  <c r="AM19" i="2" s="1"/>
  <c r="AG29" i="2"/>
  <c r="AM29" i="2" s="1"/>
  <c r="AG30" i="2"/>
  <c r="AM30" i="2" s="1"/>
  <c r="AN6" i="2" l="1"/>
  <c r="AQ6" i="2"/>
  <c r="AQ31" i="2"/>
  <c r="AN31" i="2"/>
  <c r="BQ31" i="2" s="1"/>
  <c r="BQ24" i="2"/>
  <c r="AQ24" i="2"/>
  <c r="AN24" i="2"/>
  <c r="AP38" i="2"/>
  <c r="AN38" i="2"/>
  <c r="BQ38" i="2" s="1"/>
  <c r="AN12" i="2"/>
  <c r="AQ12" i="2"/>
  <c r="BQ45" i="2"/>
  <c r="AN23" i="2"/>
  <c r="BQ23" i="2" s="1"/>
  <c r="AQ23" i="2"/>
  <c r="AQ20" i="2"/>
  <c r="BQ20" i="2"/>
  <c r="AN20" i="2"/>
  <c r="AN5" i="2"/>
  <c r="BQ5" i="2"/>
  <c r="BQ12" i="2"/>
  <c r="AN29" i="2"/>
  <c r="BQ29" i="2" s="1"/>
  <c r="AQ29" i="2"/>
  <c r="AQ26" i="2"/>
  <c r="AN26" i="2"/>
  <c r="BQ26" i="2" s="1"/>
  <c r="AQ17" i="2"/>
  <c r="AN17" i="2"/>
  <c r="BQ17" i="2" s="1"/>
  <c r="AN47" i="2"/>
  <c r="BQ47" i="2" s="1"/>
  <c r="AQ47" i="2"/>
  <c r="BP47" i="2" s="1"/>
  <c r="AQ22" i="2"/>
  <c r="AN22" i="2"/>
  <c r="BQ22" i="2" s="1"/>
  <c r="AN11" i="2"/>
  <c r="BQ11" i="2" s="1"/>
  <c r="AQ11" i="2"/>
  <c r="AN27" i="2"/>
  <c r="BQ27" i="2"/>
  <c r="AQ27" i="2"/>
  <c r="AN16" i="2"/>
  <c r="BQ16" i="2" s="1"/>
  <c r="AQ16" i="2"/>
  <c r="AM21" i="2"/>
  <c r="AO41" i="2"/>
  <c r="AN41" i="2"/>
  <c r="BQ41" i="2" s="1"/>
  <c r="AM15" i="2"/>
  <c r="AN45" i="2"/>
  <c r="AQ45" i="2"/>
  <c r="AQ30" i="2"/>
  <c r="BQ30" i="2" s="1"/>
  <c r="AN30" i="2"/>
  <c r="AP32" i="2"/>
  <c r="AN32" i="2"/>
  <c r="BQ32" i="2" s="1"/>
  <c r="AQ14" i="2"/>
  <c r="BQ14" i="2" s="1"/>
  <c r="AN14" i="2"/>
  <c r="AQ19" i="2"/>
  <c r="AN19" i="2"/>
  <c r="BQ19" i="2" s="1"/>
  <c r="AQ18" i="2"/>
  <c r="BQ18" i="2" s="1"/>
  <c r="AN18" i="2"/>
  <c r="AN25" i="2"/>
  <c r="AQ25" i="2"/>
  <c r="BQ25" i="2"/>
  <c r="AN10" i="2"/>
  <c r="AQ10" i="2"/>
  <c r="BQ10" i="2" s="1"/>
  <c r="BQ6" i="2"/>
  <c r="AM28" i="2"/>
  <c r="AN40" i="2"/>
  <c r="AO40" i="2"/>
  <c r="A15" i="2"/>
  <c r="BT14" i="2"/>
  <c r="AN15" i="2" l="1"/>
  <c r="AQ15" i="2"/>
  <c r="AN21" i="2"/>
  <c r="BQ21" i="2"/>
  <c r="AQ21" i="2"/>
  <c r="BT15" i="2"/>
  <c r="A16" i="2"/>
  <c r="BQ40" i="2"/>
  <c r="AQ28" i="2"/>
  <c r="AN28" i="2"/>
  <c r="BQ28" i="2" s="1"/>
  <c r="BQ15" i="2"/>
  <c r="A17" i="2" l="1"/>
  <c r="BT16" i="2"/>
  <c r="BT17" i="2" l="1"/>
  <c r="A18" i="2"/>
  <c r="A19" i="2" l="1"/>
  <c r="BT18" i="2"/>
  <c r="A20" i="2" l="1"/>
  <c r="BT19" i="2"/>
  <c r="A21" i="2" l="1"/>
  <c r="BT20" i="2"/>
  <c r="BT21" i="2" l="1"/>
  <c r="A22" i="2"/>
  <c r="A23" i="2" l="1"/>
  <c r="BT22" i="2"/>
  <c r="BT23" i="2" l="1"/>
  <c r="A24" i="2"/>
  <c r="A25" i="2" l="1"/>
  <c r="BT24" i="2"/>
  <c r="BT25" i="2" l="1"/>
  <c r="A26" i="2"/>
  <c r="A27" i="2" l="1"/>
  <c r="BT26" i="2"/>
  <c r="BT27" i="2" l="1"/>
  <c r="A28" i="2"/>
  <c r="A29" i="2" l="1"/>
  <c r="BT28" i="2"/>
  <c r="A30" i="2" l="1"/>
  <c r="BT29" i="2"/>
  <c r="BT30" i="2" l="1"/>
  <c r="A31" i="2"/>
  <c r="A32" i="2" l="1"/>
  <c r="BT31" i="2"/>
  <c r="BT32" i="2" l="1"/>
  <c r="A33" i="2"/>
  <c r="A34" i="2" l="1"/>
  <c r="A35" i="2" s="1"/>
  <c r="BT33" i="2"/>
  <c r="A36" i="2" l="1"/>
  <c r="BT35" i="2"/>
  <c r="A37" i="2" l="1"/>
  <c r="BT36" i="2"/>
  <c r="A38" i="2" l="1"/>
  <c r="BT37" i="2"/>
  <c r="A39" i="2" l="1"/>
  <c r="BT38" i="2"/>
  <c r="A40" i="2" l="1"/>
  <c r="BT39" i="2"/>
  <c r="BT40" i="2" l="1"/>
  <c r="A41" i="2"/>
  <c r="A42" i="2" l="1"/>
  <c r="A43" i="2" s="1"/>
  <c r="A44" i="2" s="1"/>
  <c r="A45" i="2" s="1"/>
  <c r="BT41" i="2"/>
  <c r="BT45" i="2" l="1"/>
  <c r="A46" i="2"/>
  <c r="A47" i="2" l="1"/>
  <c r="BT46" i="2"/>
  <c r="A48" i="2" l="1"/>
  <c r="BT47" i="2"/>
  <c r="BT48" i="2" l="1"/>
  <c r="A49" i="2"/>
</calcChain>
</file>

<file path=xl/sharedStrings.xml><?xml version="1.0" encoding="utf-8"?>
<sst xmlns="http://schemas.openxmlformats.org/spreadsheetml/2006/main" count="1634" uniqueCount="930">
  <si>
    <t>10-11 класи</t>
  </si>
  <si>
    <t>ТАРИФІКАЦІЙНИЙ СПИСОК НА 01.09.2018р.</t>
  </si>
  <si>
    <t>П. І. Б.</t>
  </si>
  <si>
    <t>Посада та предмет, який викладає вчитель</t>
  </si>
  <si>
    <t>Звання</t>
  </si>
  <si>
    <t>Освіта</t>
  </si>
  <si>
    <t>Категорія</t>
  </si>
  <si>
    <t>Педстаж станом на 01.09.2016</t>
  </si>
  <si>
    <t>Тарифний розряд</t>
  </si>
  <si>
    <t>Ставка на місяць</t>
  </si>
  <si>
    <t>Тижневе навантаження</t>
  </si>
  <si>
    <t>За перевірку зошитів</t>
  </si>
  <si>
    <t>Додаткова оплата за</t>
  </si>
  <si>
    <t>Вислуга в%</t>
  </si>
  <si>
    <t>% за звання</t>
  </si>
  <si>
    <t>Звання 100%</t>
  </si>
  <si>
    <t>% за зошити</t>
  </si>
  <si>
    <t>% за індивід. навчання</t>
  </si>
  <si>
    <t xml:space="preserve"> за індивід. навчання 100%</t>
  </si>
  <si>
    <t xml:space="preserve">  1-4кл.</t>
  </si>
  <si>
    <t>індивід. навчання 1-4кл.</t>
  </si>
  <si>
    <t xml:space="preserve"> 5-9кл.</t>
  </si>
  <si>
    <t xml:space="preserve"> індивід. навчання 5-9кл.</t>
  </si>
  <si>
    <t xml:space="preserve"> 10-11кл.</t>
  </si>
  <si>
    <t>індивід. навчання 10-11 кл.</t>
  </si>
  <si>
    <t xml:space="preserve"> 1-4 кл.</t>
  </si>
  <si>
    <t xml:space="preserve"> 5-9 кл.</t>
  </si>
  <si>
    <t>Сума за 1-4 класи</t>
  </si>
  <si>
    <t>За звання в 1-4 класи</t>
  </si>
  <si>
    <t>За індивід.навчання в 1-4 класи</t>
  </si>
  <si>
    <t>Сума за 5-9 класи</t>
  </si>
  <si>
    <t>За звання в 5-9класи</t>
  </si>
  <si>
    <t>За індивід.навчання в 5-9 класи</t>
  </si>
  <si>
    <t>Сума за 10-11 класи</t>
  </si>
  <si>
    <t>За звання в 10-11класи</t>
  </si>
  <si>
    <t>За зошити 5-9 класи</t>
  </si>
  <si>
    <t>За зошити 10-11 класи</t>
  </si>
  <si>
    <t>Педставка</t>
  </si>
  <si>
    <t>Престижність</t>
  </si>
  <si>
    <t>Вислуга 10%</t>
  </si>
  <si>
    <t>Вислуга 20%</t>
  </si>
  <si>
    <t>Вислуга 30%</t>
  </si>
  <si>
    <t>% класне керівництво</t>
  </si>
  <si>
    <t>За класне керівництво</t>
  </si>
  <si>
    <t>% за кабінет</t>
  </si>
  <si>
    <t>Кабінет</t>
  </si>
  <si>
    <t>% спортзал</t>
  </si>
  <si>
    <t>За спортзал</t>
  </si>
  <si>
    <t>% Тир</t>
  </si>
  <si>
    <t>Тир</t>
  </si>
  <si>
    <t>Тижневе навантаж.ГПД</t>
  </si>
  <si>
    <t>Години ГПД</t>
  </si>
  <si>
    <t>Вислуга 30</t>
  </si>
  <si>
    <t>Престижність 20%</t>
  </si>
  <si>
    <t xml:space="preserve">Ставка ПКР </t>
  </si>
  <si>
    <t>Години ПКР</t>
  </si>
  <si>
    <t>За ПКР</t>
  </si>
  <si>
    <t>Вислуга 10-30%</t>
  </si>
  <si>
    <t>За підручники</t>
  </si>
  <si>
    <t>Адмін оклад</t>
  </si>
  <si>
    <t>Логопедичне підвищення 20%</t>
  </si>
  <si>
    <t>Основна зарплата</t>
  </si>
  <si>
    <t>Підпис</t>
  </si>
  <si>
    <t>Скирда Г. Ф.</t>
  </si>
  <si>
    <t xml:space="preserve">директор </t>
  </si>
  <si>
    <t>вища</t>
  </si>
  <si>
    <t>25р 0м 6 дн.</t>
  </si>
  <si>
    <t>вч.математики</t>
  </si>
  <si>
    <t>вч.методист</t>
  </si>
  <si>
    <t>Дмитренко С. О.</t>
  </si>
  <si>
    <t>заст.директора</t>
  </si>
  <si>
    <t>16.р 8 м 29дн.</t>
  </si>
  <si>
    <t>практ.психол.</t>
  </si>
  <si>
    <t>Вдовченко Т. В.</t>
  </si>
  <si>
    <t>36р 11м 28 дн..</t>
  </si>
  <si>
    <t>вч.етики</t>
  </si>
  <si>
    <t>Скрицька Г. І.</t>
  </si>
  <si>
    <t>вч.іноземної мови</t>
  </si>
  <si>
    <t>45р 0м 18 дн.</t>
  </si>
  <si>
    <t>Ворона Т. В.</t>
  </si>
  <si>
    <t>ст.вчитель</t>
  </si>
  <si>
    <t>32р 2м 01 дн.</t>
  </si>
  <si>
    <t>Скирда А. П.</t>
  </si>
  <si>
    <t>23р 0 м 16дн.</t>
  </si>
  <si>
    <t>5-А</t>
  </si>
  <si>
    <t>Корнюкова С. І.</t>
  </si>
  <si>
    <t>вч.зарубіжн.л-ри</t>
  </si>
  <si>
    <t>44р 0м 09 дн.</t>
  </si>
  <si>
    <t>Ганницька О. П.</t>
  </si>
  <si>
    <t>33р 0м 09 дн</t>
  </si>
  <si>
    <t>11-А</t>
  </si>
  <si>
    <t>Опанасенко В. І.</t>
  </si>
  <si>
    <t>33р 0м 18 дн.</t>
  </si>
  <si>
    <t>Борисова Л. В.</t>
  </si>
  <si>
    <t>вч. укр.мови</t>
  </si>
  <si>
    <t>31р 9м 13 дн.</t>
  </si>
  <si>
    <t>7-А</t>
  </si>
  <si>
    <t>Гацанюк А. М.</t>
  </si>
  <si>
    <t>25р 0м 7 дн.</t>
  </si>
  <si>
    <t>Шамрай Т.М.</t>
  </si>
  <si>
    <t>вч.географії</t>
  </si>
  <si>
    <t>36р 5м 11 дн.</t>
  </si>
  <si>
    <t>Пасічна Т. І.</t>
  </si>
  <si>
    <t>вч.історії</t>
  </si>
  <si>
    <t>29р 0м 17 дн.</t>
  </si>
  <si>
    <t>9-Б</t>
  </si>
  <si>
    <t>Кулиніч Л.І.</t>
  </si>
  <si>
    <t>вч.хімії</t>
  </si>
  <si>
    <t>24р 9м 15 дн.</t>
  </si>
  <si>
    <t>10-А</t>
  </si>
  <si>
    <t>Якубенко І. М.</t>
  </si>
  <si>
    <t>вч.обслуг. праці</t>
  </si>
  <si>
    <t>25р 8м 9 дн.</t>
  </si>
  <si>
    <t>6-А</t>
  </si>
  <si>
    <t>Майстерня</t>
  </si>
  <si>
    <t>Ложка В. Б.</t>
  </si>
  <si>
    <t>32р.11м.12дн.</t>
  </si>
  <si>
    <t>Хливнюк Р. О.</t>
  </si>
  <si>
    <t>вч. початк. класів</t>
  </si>
  <si>
    <t>37р 11м 25 дн.</t>
  </si>
  <si>
    <t>1-Б</t>
  </si>
  <si>
    <t>Шатік Н. І.</t>
  </si>
  <si>
    <t>31р 01м7дн.</t>
  </si>
  <si>
    <t>4-А</t>
  </si>
  <si>
    <t>Лазоренко С. О.</t>
  </si>
  <si>
    <t>26р 00м 8 дн</t>
  </si>
  <si>
    <t>3-А</t>
  </si>
  <si>
    <t>Петренко Н.І.</t>
  </si>
  <si>
    <t>34р 0м 17дн.</t>
  </si>
  <si>
    <t>1-А</t>
  </si>
  <si>
    <t>Троцюк Л. П.</t>
  </si>
  <si>
    <t>22р 2 м 27дн.</t>
  </si>
  <si>
    <t>2-А</t>
  </si>
  <si>
    <t>Стоян Н. Л.</t>
  </si>
  <si>
    <t>32р 10 м 14дн.</t>
  </si>
  <si>
    <t>2-Б</t>
  </si>
  <si>
    <t>Капля В. Д.</t>
  </si>
  <si>
    <t>26р 0 м 15дн.</t>
  </si>
  <si>
    <t>4-Б</t>
  </si>
  <si>
    <t>Куріна Ю. С.</t>
  </si>
  <si>
    <t>вч.фізики</t>
  </si>
  <si>
    <t>31.р 0 м 17дн.</t>
  </si>
  <si>
    <t>Сухенко О. В.</t>
  </si>
  <si>
    <t>педагог організ.</t>
  </si>
  <si>
    <t>19.р 0 м 07дн.</t>
  </si>
  <si>
    <t>9-А</t>
  </si>
  <si>
    <t>Маріненко О. Ю.</t>
  </si>
  <si>
    <t>вч.музики</t>
  </si>
  <si>
    <t>16р 11м 29дн.</t>
  </si>
  <si>
    <t>8-А</t>
  </si>
  <si>
    <t>Камша О. М.</t>
  </si>
  <si>
    <t>29р 11 м 17дн.</t>
  </si>
  <si>
    <t>3-Б</t>
  </si>
  <si>
    <t>Карюк В О</t>
  </si>
  <si>
    <t>І категорія</t>
  </si>
  <si>
    <t>34.р 0 м 18дн.</t>
  </si>
  <si>
    <t>8-Б</t>
  </si>
  <si>
    <t>Коротич А. В.</t>
  </si>
  <si>
    <t>соц.педагог, вч.історії</t>
  </si>
  <si>
    <t>20р 08м 29дн</t>
  </si>
  <si>
    <t>6-Б</t>
  </si>
  <si>
    <t>Колесник О. Ф.</t>
  </si>
  <si>
    <t>вч. фіз вихован</t>
  </si>
  <si>
    <t>21.р 08 м 21дн.</t>
  </si>
  <si>
    <t xml:space="preserve"> Спортзал</t>
  </si>
  <si>
    <t>Логінова Ю. А.</t>
  </si>
  <si>
    <t>16.р 0 м 17дн.</t>
  </si>
  <si>
    <t>5-Б</t>
  </si>
  <si>
    <t>Майборода Н. А.</t>
  </si>
  <si>
    <t>вихователь ГПД</t>
  </si>
  <si>
    <t>26р 0 м 17дн.</t>
  </si>
  <si>
    <t>Король Ю. В.</t>
  </si>
  <si>
    <t>вч.інформат.</t>
  </si>
  <si>
    <t>ІІ категорія</t>
  </si>
  <si>
    <t>7р. 0м. 5дн</t>
  </si>
  <si>
    <t>Кузнєцов Ю. О.</t>
  </si>
  <si>
    <t>6р 01 м 01дн.</t>
  </si>
  <si>
    <t>Іванько Р.А.</t>
  </si>
  <si>
    <t>11р. 8м.9дн.</t>
  </si>
  <si>
    <t>Новицький С.О.</t>
  </si>
  <si>
    <t>Вчитель трудового навчання</t>
  </si>
  <si>
    <t>8р. 0м.7дн.</t>
  </si>
  <si>
    <t>Кузнєцова А.В.</t>
  </si>
  <si>
    <t>05р. 11м.20дн.</t>
  </si>
  <si>
    <t>Дорошенко А. В.</t>
  </si>
  <si>
    <t>вч.біології</t>
  </si>
  <si>
    <t>4р. 0м.0дн.</t>
  </si>
  <si>
    <t>Пишна О. О.</t>
  </si>
  <si>
    <t>4р. 11м.29дн.</t>
  </si>
  <si>
    <t>7-Б</t>
  </si>
  <si>
    <t>Ярмош О. Д.</t>
  </si>
  <si>
    <t>спеціаліст</t>
  </si>
  <si>
    <t>3р.0м.0дн.</t>
  </si>
  <si>
    <t>Костенко В. П.</t>
  </si>
  <si>
    <t>бібліотекар</t>
  </si>
  <si>
    <t>37р. 10м.22дн.</t>
  </si>
  <si>
    <t>Луговська Н.О.</t>
  </si>
  <si>
    <t>бакалавр</t>
  </si>
  <si>
    <t xml:space="preserve">Вакансія факультативи </t>
  </si>
  <si>
    <t>Вакансія</t>
  </si>
  <si>
    <t>керівник гуртка</t>
  </si>
  <si>
    <t>індивід.навчання</t>
  </si>
  <si>
    <t>Всього:9-15 розряд</t>
  </si>
  <si>
    <t xml:space="preserve">                 Директор</t>
  </si>
  <si>
    <t>Г.Ф.Скирда</t>
  </si>
  <si>
    <t>Головний бухгалтер</t>
  </si>
  <si>
    <t>Є.П.Потайчук</t>
  </si>
  <si>
    <t>№ п/п</t>
  </si>
  <si>
    <t>П.І.П.</t>
  </si>
  <si>
    <t>Рік народження</t>
  </si>
  <si>
    <t>Спеціальність за державною освітою</t>
  </si>
  <si>
    <t>Стаж педагогічний</t>
  </si>
  <si>
    <t>Стаж на посаді в школі</t>
  </si>
  <si>
    <t>Стаж загальний</t>
  </si>
  <si>
    <t>Який предмет викладає в школі, посада</t>
  </si>
  <si>
    <t>Навантаження</t>
  </si>
  <si>
    <t>Рік  остан. проходження курсів</t>
  </si>
  <si>
    <t>Рік  остан. атестації</t>
  </si>
  <si>
    <t>Результати останньої атестації</t>
  </si>
  <si>
    <t>Код КП</t>
  </si>
  <si>
    <t>Код ЗКППТР</t>
  </si>
  <si>
    <t>Дата та  № наказу на призначення</t>
  </si>
  <si>
    <t>1-4</t>
  </si>
  <si>
    <t>5-9</t>
  </si>
  <si>
    <t>10-11</t>
  </si>
  <si>
    <t>Встановлене звання</t>
  </si>
  <si>
    <t>Скирда Геннадій Федорович</t>
  </si>
  <si>
    <t>Вища ЧДПІ, 1993</t>
  </si>
  <si>
    <t>15р 7м 23дн.</t>
  </si>
  <si>
    <t>25р 4м 6 дн.</t>
  </si>
  <si>
    <t>Директор</t>
  </si>
  <si>
    <t>19.11.2014 №002209 ЧОІПОПП</t>
  </si>
  <si>
    <t>1210.1</t>
  </si>
  <si>
    <t>№13 від 09.01.2003 з 09.01.2003</t>
  </si>
  <si>
    <t>Вища ЧДПІ, 1994</t>
  </si>
  <si>
    <t>Вчитель математики і фізики</t>
  </si>
  <si>
    <t>Вчитель математики</t>
  </si>
  <si>
    <t xml:space="preserve">Підтверджена вища </t>
  </si>
  <si>
    <t>Підтверджено "Учитель -методист"</t>
  </si>
  <si>
    <t>Дмитренко Світлана Олексіївна</t>
  </si>
  <si>
    <t>Вища, ЧДУ, 2001</t>
  </si>
  <si>
    <t>Філолог, викладач російської мови та зарубіжної літератури, практичний психолог у закладах освіти</t>
  </si>
  <si>
    <t>0 р 0 м 3 дн.</t>
  </si>
  <si>
    <t>Заступник директора з навчально-виховної роботи</t>
  </si>
  <si>
    <t>-</t>
  </si>
  <si>
    <t>№103 від 03.12.2001 з 03.12.2001</t>
  </si>
  <si>
    <t>Практичний психолог</t>
  </si>
  <si>
    <t>09.04.2016 ПК№02139133/000672-16 ,ЧОІПОПП</t>
  </si>
  <si>
    <t>Присвоєно вищу категорію</t>
  </si>
  <si>
    <t>Вдовченко Тетяна Вікторівна</t>
  </si>
  <si>
    <t>Вища, КДПІ, 1988</t>
  </si>
  <si>
    <t>Методист з виховної роботи, вчитель етики і психології сімейного життя</t>
  </si>
  <si>
    <t>36р 11м 28 дн.</t>
  </si>
  <si>
    <t>23р 7м 29 дн.</t>
  </si>
  <si>
    <t>Заступник директора з виховної роботи</t>
  </si>
  <si>
    <t>26.11.2016 ПК № 02139133/001876-16, ЧОІПОПП</t>
  </si>
  <si>
    <t>№34 від 04.09.1981</t>
  </si>
  <si>
    <t>Вчитель образотворчого мистецтва, художньої культури</t>
  </si>
  <si>
    <t>Скрицька Галина Іванівна</t>
  </si>
  <si>
    <t>Вища ЧДПІ, 1973</t>
  </si>
  <si>
    <t>Вчитель англійської мови</t>
  </si>
  <si>
    <t>28р 0м 5 дн.</t>
  </si>
  <si>
    <t>07.12.2013 №002568,  ЧОІПОПП</t>
  </si>
  <si>
    <t>№468 від 23.08.1990</t>
  </si>
  <si>
    <t>Ворона Тетяна Володимирівна</t>
  </si>
  <si>
    <t>Вища ЧДПІ, 1986</t>
  </si>
  <si>
    <t>10.12.2016 ПК№02139133/002058-16,  ЧОІПОПП</t>
  </si>
  <si>
    <t>Підтверджено "Старший учитель"</t>
  </si>
  <si>
    <t>№405 від 03.07.1986</t>
  </si>
  <si>
    <t>Корнюкова Світлана Іллівна</t>
  </si>
  <si>
    <t>Вища ЧДПІ, 1976</t>
  </si>
  <si>
    <t>Вчитель російської мови і літератури</t>
  </si>
  <si>
    <t>31р 0м 07 дн.</t>
  </si>
  <si>
    <t>Вчитель світової літератури, медичної підготовки, християнської етики</t>
  </si>
  <si>
    <t>10.10.2014  ПК№001764,  19.02.2016 СТ№02139133/000004-16 (захист вітчизни), 23.08.2018 ЕК№02139133/000749-18(духовно-моральне спрямування),  ЧОІПОПП</t>
  </si>
  <si>
    <t>№916 від 27.08.1987 з 25.08.1987</t>
  </si>
  <si>
    <t>Ганницька Оксана Петрівна</t>
  </si>
  <si>
    <t>Вища ЧДПІ, 1985</t>
  </si>
  <si>
    <t>33р 0м 09 дн.</t>
  </si>
  <si>
    <t>Вчитель зарубіжної літератури</t>
  </si>
  <si>
    <t>24.12.2016 ПК№02139133/002312-16,  ЧОІПОПП</t>
  </si>
  <si>
    <t>№687 від 23.08.1985 з 23.08.1985</t>
  </si>
  <si>
    <t>Опанасенко Валентина Іванівна</t>
  </si>
  <si>
    <t>22р 9м 8 дн.</t>
  </si>
  <si>
    <t>Вчитель зарубіжної літератури, російської мови, української мови та літератури, основ здоров"я, художньої культури</t>
  </si>
  <si>
    <t>24.12.2016 ПК№02139133/002315-16,  ЧОІПОПП</t>
  </si>
  <si>
    <t>№462 від 27.10.1995 з 04.11.1995</t>
  </si>
  <si>
    <t>Борисова Лариса Володимирівна</t>
  </si>
  <si>
    <t>Вчитель української мови та літератури</t>
  </si>
  <si>
    <t>27р 0м 0 дн.</t>
  </si>
  <si>
    <t>33р 5м 2 дн.</t>
  </si>
  <si>
    <t>20.02.2016 ПК№02139133/000155-16,  ЧОІПОПП</t>
  </si>
  <si>
    <t>№583 від 11.09.1991 з 02.09.1991</t>
  </si>
  <si>
    <t>Гацанюк Алла Миколаївна</t>
  </si>
  <si>
    <t>29р 1м 29 дн.</t>
  </si>
  <si>
    <t>04.03.2017 ПК№02139133/002690-17,  ЧОІПОПП</t>
  </si>
  <si>
    <t>№411 від 16.08.1993 з 25.08.1993</t>
  </si>
  <si>
    <t>Шамрай Тетяна Миколаївна</t>
  </si>
  <si>
    <t>Вища,  Казанський державний університет, 1977</t>
  </si>
  <si>
    <t>Вчитель географії</t>
  </si>
  <si>
    <t>25р 0м 14 дн.</t>
  </si>
  <si>
    <t>40р 11м 14 дн.</t>
  </si>
  <si>
    <t>10.10.2014 ПК№001663,  ЧОІПОПП</t>
  </si>
  <si>
    <t>№350 від 13.08.1993 з 18.08.1993</t>
  </si>
  <si>
    <t>Пасічна Тетяна Іванівна</t>
  </si>
  <si>
    <t>Вища,  Кіровоградський державний університет, 1989</t>
  </si>
  <si>
    <t>Вчитель історії та суспільсвознавства</t>
  </si>
  <si>
    <t>Вчитель історії, права</t>
  </si>
  <si>
    <t>05.03.2016 ПК№02139133/000376-16,  ЧОІПОПП</t>
  </si>
  <si>
    <t>№504 від 15.08.1989 з 15.08.1989</t>
  </si>
  <si>
    <t>Кулиніч Любов Іванівна</t>
  </si>
  <si>
    <t>Вища, ЧДПІ, 1992</t>
  </si>
  <si>
    <t>Вчитель хімії та обслуговуючої праці</t>
  </si>
  <si>
    <t>19р 9м 13 дн.</t>
  </si>
  <si>
    <t>26р 0м 14 дн.</t>
  </si>
  <si>
    <t>Вчитель хімії</t>
  </si>
  <si>
    <t>04.02.2017 ПК№02139133/002448-17,  ЧОІПОПП</t>
  </si>
  <si>
    <t>Присвоєно  "Старший учитель"</t>
  </si>
  <si>
    <t>№221 від 19.08.1997 з 20.08.1997</t>
  </si>
  <si>
    <t>Якубенко Ірина Миколаївна</t>
  </si>
  <si>
    <t>Вища, ЧДПІ, 1988</t>
  </si>
  <si>
    <t>23р 0м 4 дн.</t>
  </si>
  <si>
    <t>33р 4м 24 дн.</t>
  </si>
  <si>
    <t>Вчитель обслуговуючої праці</t>
  </si>
  <si>
    <t xml:space="preserve">09.06.2018 ПК№02139133/005928-18(основи здор),  27.11.2015 ДН№001134 (трудове навчання, технології), ЧОІПОПП </t>
  </si>
  <si>
    <t>№303 ві 23.08.1995 з 28.08.1995</t>
  </si>
  <si>
    <t>Ложка Віталій Борисович</t>
  </si>
  <si>
    <t>Вища, Черніговський державний педагогічний інститут, 1991</t>
  </si>
  <si>
    <t>Вчитель загальнотехнічних дисциплін</t>
  </si>
  <si>
    <t>Технічна праця, технологіі, курс "Захист Вітчизни"</t>
  </si>
  <si>
    <t>Хливнюк Раїса Олексіївна</t>
  </si>
  <si>
    <t>Вища, Уманський державний педагогічний інститут ім. П.Тичини, 1981</t>
  </si>
  <si>
    <t>Вчитель початкових класів</t>
  </si>
  <si>
    <t>31р 10м 22 дн.</t>
  </si>
  <si>
    <t>09.12.2017 ПК№02139133/004460-17,  ЧОІПОПП</t>
  </si>
  <si>
    <t>№1127 від 04.10.1986 з 10.10.1986</t>
  </si>
  <si>
    <t>Лазоренко Світлана Олександрівна</t>
  </si>
  <si>
    <t>26р 00м 8 дн.</t>
  </si>
  <si>
    <t>14р 00м1 дн.</t>
  </si>
  <si>
    <t>19.05.2018 ПК№02139133/005754-18,  ЧОІПОПП (вчитель початкових класів, вчитель інформатики в початкових класах)</t>
  </si>
  <si>
    <t>№80 від 31.08.2004 з 31.08.2004</t>
  </si>
  <si>
    <t>Шатік Наталія Іванівна</t>
  </si>
  <si>
    <t>Вища, Уманський державний педагогічний інститут ім. П.Тичини, 1993</t>
  </si>
  <si>
    <t>16.11.2013 ПК№002258 (вчитель початков. класів), ЧОІПОПП, 21.06.2014 ЕК№00589 (інформатика)</t>
  </si>
  <si>
    <t>Присвоєно "Учитель -методист"</t>
  </si>
  <si>
    <t>№348/1 від 23.08.1995 з 28.08.1995</t>
  </si>
  <si>
    <t>Петренко Наталія Іванівна</t>
  </si>
  <si>
    <t>20.06.2013 ПК№001382 (вчитель початков. класів), ЧОІПОПП</t>
  </si>
  <si>
    <t>№630 від 14.08.1984 з 15.08.1984</t>
  </si>
  <si>
    <t>Троцюк Людмила Петрівна</t>
  </si>
  <si>
    <t>Вища, Переяслав-Хмельницький державний педагогічний інститут ім. Драгоманова, 1996</t>
  </si>
  <si>
    <t>22р 0 м 17дн.</t>
  </si>
  <si>
    <t>11.06.2016 ПК№02139133/001053-16 (вчитель початков. класів), ЧОІПОПП</t>
  </si>
  <si>
    <t>№215 від 15.08.1996 з 15.08.1996</t>
  </si>
  <si>
    <t>Стоян Наталія Леонідівна</t>
  </si>
  <si>
    <t>Вища,  Кіровоградський державний інститут, 1985</t>
  </si>
  <si>
    <t>педагогіка і методика початкового навчання</t>
  </si>
  <si>
    <t>5р 0 м 13дн.</t>
  </si>
  <si>
    <t>24.12.2016 ПК№02139133/002273-16 (вчитель початков. Класів, вчитель інформатики), ЧОІПОПП</t>
  </si>
  <si>
    <t>№344-к від 15.08.2013 з 19.08.2013</t>
  </si>
  <si>
    <t>Капля Вікторія Дмитрівна</t>
  </si>
  <si>
    <t>Вища, Уманський державний педагогічний інститут ім. П.Тичини, 1997</t>
  </si>
  <si>
    <t>5р 0 м 0дн.</t>
  </si>
  <si>
    <t>28.04.2015 ПК№000765 (вчитель початков. класів), ЧОІПОПП</t>
  </si>
  <si>
    <t>521-к від 02.09.2013 з 11.04.2017</t>
  </si>
  <si>
    <t>Куріна Юля Степанівна</t>
  </si>
  <si>
    <t>Вища ЧДПІ, 1987</t>
  </si>
  <si>
    <t>Вчитель фізики  та математики</t>
  </si>
  <si>
    <t>Вчитель фізики</t>
  </si>
  <si>
    <t>08.12.2014 ПК№002530</t>
  </si>
  <si>
    <t xml:space="preserve">№808 від 15.08.1987 з 15.08.1987 </t>
  </si>
  <si>
    <t>Сухенко Ольга Володимирівна</t>
  </si>
  <si>
    <t>Вища, ЧДУ, 1997</t>
  </si>
  <si>
    <t>Вчитель української мови та літератури, історії</t>
  </si>
  <si>
    <t>Педагог -організатор</t>
  </si>
  <si>
    <t>09.04.2016   ПК№02139133/000641-16 (педагог-організатор, вчитель історії та правознавства</t>
  </si>
  <si>
    <t>№191 25.08.1999 р.</t>
  </si>
  <si>
    <t>Скирда Антоніна Петрівна</t>
  </si>
  <si>
    <t>11 р 11 м 0дн.</t>
  </si>
  <si>
    <t>13.12.2017  ДК№02139133/002379-17  ЧОІПОПП</t>
  </si>
  <si>
    <t xml:space="preserve">№698 02.10.2006  з 02.10.2006  </t>
  </si>
  <si>
    <t>Камша Ольга Михайлівна</t>
  </si>
  <si>
    <t>Педагогіка і методика  початкового навчання</t>
  </si>
  <si>
    <t>19.05.2015 ПК№001214 (вчитель початков. класів), ЧОІПОПП, 24.02.2018 ЕК№02139133/000624-18 (інформатика)</t>
  </si>
  <si>
    <r>
      <rPr>
        <sz val="11"/>
        <color rgb="FFFF0000"/>
        <rFont val="Times New Roman"/>
      </rPr>
      <t xml:space="preserve">№ 1 </t>
    </r>
    <r>
      <rPr>
        <sz val="11"/>
        <color rgb="FF000000"/>
        <rFont val="Times New Roman"/>
      </rPr>
      <t>01.09.1998  з 01.09.1998</t>
    </r>
  </si>
  <si>
    <t>Маріненко Оксана Юріївна</t>
  </si>
  <si>
    <t>Вища, НПУ ім. М.П.Драгоманова, 2003</t>
  </si>
  <si>
    <t>Вчитель музики</t>
  </si>
  <si>
    <t>6р 0м 11дн.</t>
  </si>
  <si>
    <t>Музичне мистецтво</t>
  </si>
  <si>
    <t>28.04.2015 ПК№000792 , ЧОІПОПП</t>
  </si>
  <si>
    <t xml:space="preserve">№56 від 21.08.2012  з  21.08.2012 </t>
  </si>
  <si>
    <t>Карюк Валентина Олександрівна</t>
  </si>
  <si>
    <t>Вища, КДПІІМ, 1984</t>
  </si>
  <si>
    <t>Вчитель французької та англійської мови</t>
  </si>
  <si>
    <t>31.р 0 м 6дн.</t>
  </si>
  <si>
    <t>36.р 2 м 2дн.</t>
  </si>
  <si>
    <t>Англійська, французька мова</t>
  </si>
  <si>
    <t>24.03.2018 ПК№02139133/005318-18 (вчитель французької мови), ЧОІПОПП</t>
  </si>
  <si>
    <t>Підтверджено спеціаліст І категорії</t>
  </si>
  <si>
    <t>№872 19.08.1987  з 26.08.1987р.</t>
  </si>
  <si>
    <t>Коротич Алла Валеріївна</t>
  </si>
  <si>
    <t>Прикарпатський університет ім. Василя Стефаника, 1994</t>
  </si>
  <si>
    <t>Вчитель історії. Методист з виховної роботи</t>
  </si>
  <si>
    <t>9р 07м 01 дн</t>
  </si>
  <si>
    <t>Історія</t>
  </si>
  <si>
    <t>24.10.2014 ДН № 000383 (учителі історії, права, етики, ЛіС), ЧОІПОПП</t>
  </si>
  <si>
    <t>Присвоєно І категорію</t>
  </si>
  <si>
    <t>№ 9 30.01.2009 з 31.01.2009</t>
  </si>
  <si>
    <t>ДВНЗ "Переяслав-Хмельницький ДПУ ім. Г. Сковороди", 2013</t>
  </si>
  <si>
    <t>Соціальний педагог. Практичний психолог у закладах освіти</t>
  </si>
  <si>
    <t>Соціальний педагог</t>
  </si>
  <si>
    <t>Колесник Оксана Флорівна</t>
  </si>
  <si>
    <t>Вчитель фізичного виховання, керівник спортивних секцій шкільних - позашкільних закладів освіти</t>
  </si>
  <si>
    <t>16.р 0 м 5дн.</t>
  </si>
  <si>
    <t>Фізична культура</t>
  </si>
  <si>
    <t xml:space="preserve">14.09.2013 ПК № 001539,  ЧОІПОПП
</t>
  </si>
  <si>
    <t>№43 27.08.2002 з 27.08.2002</t>
  </si>
  <si>
    <t>Кузнєцов Юрій Олександрович</t>
  </si>
  <si>
    <t>Вища, ЧДУ, 2012</t>
  </si>
  <si>
    <t>Викладач німецької і англійської мов та літератури</t>
  </si>
  <si>
    <t>1р 0м. 17дн.</t>
  </si>
  <si>
    <t>Англійська мова</t>
  </si>
  <si>
    <t>23.03.2016 ДК № 02139133/000037-16 (резерв керівних кадрів, учитель англійської, німецької мови, інформатики), ЧОІПОПП</t>
  </si>
  <si>
    <t xml:space="preserve">№14 -к від 15.08.2017 з 15.08.2017 </t>
  </si>
  <si>
    <t>Логінова Юлія Анатоліївна</t>
  </si>
  <si>
    <t>Вища, ЧДУ, 2002</t>
  </si>
  <si>
    <t>Вчитель математики, економіки</t>
  </si>
  <si>
    <t>Математика, економіка</t>
  </si>
  <si>
    <t>19.09.2015 ПК № 001260 (учитель математики та економіки), ЧОІПОПП; 23.01.2016 ЕК № 00505 (економіка "Методика і практика викладання курсу "Фінансова грамотність""), ЧОІПОПП</t>
  </si>
  <si>
    <t>№42 від 15.08.2002 з 15.08.2002</t>
  </si>
  <si>
    <t>Майборода Наталія Анатоліївна</t>
  </si>
  <si>
    <t>15р 09 м 06дн.</t>
  </si>
  <si>
    <t>Початкова школа, вихователь групи продовженого дня</t>
  </si>
  <si>
    <t>30 ГПД</t>
  </si>
  <si>
    <t>06.12.2017 ДК № 02139133/002323, ЧОІПОПП</t>
  </si>
  <si>
    <t>№73/1 від 26.11.2002 з 26.11.2002</t>
  </si>
  <si>
    <t>Батрак Сергій Петрович</t>
  </si>
  <si>
    <t>Вища, ЧДПІ, 1989</t>
  </si>
  <si>
    <t>Вчитель біології та додаткова спеціальність хімія</t>
  </si>
  <si>
    <t>31р2 м 2дн.</t>
  </si>
  <si>
    <t>28р 10м 29дн.</t>
  </si>
  <si>
    <t>32р 1 м 29дн.</t>
  </si>
  <si>
    <t>19.06.2018 ПК № 02139133/005818-18 (учитель біології, екології, природознавства, трудового навчання), ЧОІПОПП</t>
  </si>
  <si>
    <t>Підтверджено спеціаліст ІІ категорії</t>
  </si>
  <si>
    <t>№803 від17.09.1989 з 03.10.1989</t>
  </si>
  <si>
    <t>Король Юрій Володимирович</t>
  </si>
  <si>
    <t>Вища, ЧНУ, 2011</t>
  </si>
  <si>
    <t>Вчитель математики та інформатики</t>
  </si>
  <si>
    <t>4р. 11м. 29дн</t>
  </si>
  <si>
    <t>Інформатика</t>
  </si>
  <si>
    <t>08.12.2014 ПК № 002628 (вчитель інформатики та математики), ЧОІПОПП; 31.01.2015 ЕК № 0009 (інформатика в початкових класах), ЧОІПОПП</t>
  </si>
  <si>
    <t>Встановлена ІІ категорія</t>
  </si>
  <si>
    <t xml:space="preserve"> №543-к 03.09.2013</t>
  </si>
  <si>
    <t>Дорошенко Антоніна Вадимівна</t>
  </si>
  <si>
    <t xml:space="preserve">Вчитель біології </t>
  </si>
  <si>
    <t>07р. 1м.14дн.</t>
  </si>
  <si>
    <t>Біологія</t>
  </si>
  <si>
    <t>25.04.2018 ДК № 02139133/002717 (учитель біології, екології, природознавства)</t>
  </si>
  <si>
    <t>Присвоєння ІІ категорії</t>
  </si>
  <si>
    <t>№560-к від 29.08.2014 від 02.09.2014</t>
  </si>
  <si>
    <t>Костенко Валентина Петрівна</t>
  </si>
  <si>
    <t>Загальна</t>
  </si>
  <si>
    <t xml:space="preserve">Середня
</t>
  </si>
  <si>
    <t>44р. 7м.20дн.</t>
  </si>
  <si>
    <t>18.02.2017 Пк № 02139133/002476-17 (бібліотекар загальноосвітньої школи)</t>
  </si>
  <si>
    <t>Підтверджено "провідний спеціаліст 12 розряду"</t>
  </si>
  <si>
    <t>№52 від 13.10.1980 з 13.10.1980</t>
  </si>
  <si>
    <t>Пишна Оксана Олександрівна</t>
  </si>
  <si>
    <t>Вища, ЧНУ, 2013</t>
  </si>
  <si>
    <t>3р. 11м.24дн.</t>
  </si>
  <si>
    <t>5р. 1м.17дн.</t>
  </si>
  <si>
    <t>Українська мова та література</t>
  </si>
  <si>
    <t>29.04.2017 ПК № 02139133/003155, ЧОІПОПП</t>
  </si>
  <si>
    <t>Присвоєно ІІ категорію</t>
  </si>
  <si>
    <t xml:space="preserve">№632-к 08.09.2014 </t>
  </si>
  <si>
    <t>Кузнєцова Анна Володимирівна</t>
  </si>
  <si>
    <t>Вища, ЧНУ, 2012</t>
  </si>
  <si>
    <t>спеціальність "Мова і література (німецька)", кваліфікація магістр філології, викладач німецької і англійської мов та літератури</t>
  </si>
  <si>
    <t>вчитель іноземної мови</t>
  </si>
  <si>
    <t>спеціаліст ІІ категорії</t>
  </si>
  <si>
    <t>№13-к від 30.08.2018 з 31.08.2018р.</t>
  </si>
  <si>
    <t>Іванько Руслан Анатолійович</t>
  </si>
  <si>
    <t>Вища, ЧНУ, 2004</t>
  </si>
  <si>
    <t>Вчитель фізичного виховання, керівник спортивних секцій</t>
  </si>
  <si>
    <t>13р.11м.17дн.</t>
  </si>
  <si>
    <t>Вчитель фізичної культури</t>
  </si>
  <si>
    <t>04.04.2012 №000658 ЧОІПОПП</t>
  </si>
  <si>
    <t>№17-к від 31.08.2018 з 03.09.2018</t>
  </si>
  <si>
    <t>Ярмош Олена Дмитрівна</t>
  </si>
  <si>
    <t>Вища, ЧНУ, 2007</t>
  </si>
  <si>
    <t>Викладач англійської і німецької   мов та літератури</t>
  </si>
  <si>
    <t>29.04.2017 ПК № 02139133/003262 - 17, ЧОІПОПП</t>
  </si>
  <si>
    <t xml:space="preserve">спеціаліст </t>
  </si>
  <si>
    <t>№706-к 01.09.2015 з 01.09.2015</t>
  </si>
  <si>
    <t>Луговська Наталія Олегівна</t>
  </si>
  <si>
    <t>Бакалавр, ЧНУ, 2017. Навчання магістр ІІ курс, ЧНУ, навчально-науковий інститут інформаційниїх та освітніх технологій денної форми навчання (01.09.2017- 01.02.2019)</t>
  </si>
  <si>
    <t>Бакалавр математики</t>
  </si>
  <si>
    <t>Вчитель інфоматики</t>
  </si>
  <si>
    <t>10 т.р.</t>
  </si>
  <si>
    <t>№14-к від 30.08.2018 з 03.09.2018</t>
  </si>
  <si>
    <t>Новицький Сергій Олексійович</t>
  </si>
  <si>
    <t>Вища, Уманський державний педагогічний університет ім. П.Тичини, 2010</t>
  </si>
  <si>
    <t>Вчитель трудового і профільного навчання (основи аграрного виробництва) у старшій школі, основ інформатики, безпеки життєдіяльності, основ дизайну.</t>
  </si>
  <si>
    <t>23.03.2015 №001002 ЧОІПОПП</t>
  </si>
  <si>
    <t>№19-к від 31.08.2018 з 03.09.2018</t>
  </si>
  <si>
    <t>КОМПЛЕКТАЦІЯ ВЧИТЕЛІВ ЧЕРКАСЬКОЇ ЗАГАЛЬНООСВІТНЬОЇ ШКОЛИ І-ІІІ СТУПЕНІВ №24 ЧЕРКАСЬКОЇ МІСЬКОЇ РАДИ ЧЕРКАСЬКОЇ ОБЛАСТІ НА 2025-2026 НАВЧАЛЬНИЙ РІК</t>
  </si>
  <si>
    <t>ПІБ</t>
  </si>
  <si>
    <t>Рік народжен-ня</t>
  </si>
  <si>
    <t>1.</t>
  </si>
  <si>
    <t>Повна вища освіта (освітньо-кваліфікаційний рівень спеціаліста), ЧДПІ, 1993</t>
  </si>
  <si>
    <t>32р 0м 6 дн  На посаді директора 22 р</t>
  </si>
  <si>
    <t>32р 4м 6 дн</t>
  </si>
  <si>
    <t>Директор (1 ставка)</t>
  </si>
  <si>
    <t>06.04.2024 Свідоцтво ПК № 02139133/022046-24, 90 год/3 кредити, КНЗ "ЧОІПОПП" ЧОР, реєстр. № 1088 (директорів)</t>
  </si>
  <si>
    <t>Атестовано на відповідність займаній посаді</t>
  </si>
  <si>
    <t>32р 0м 6 дн</t>
  </si>
  <si>
    <t>21.03.2025 Свідоцтво АБ № 02139133/006473-25, 30 год/1 кредит, КНЗ "ЧОІПОПП" ЧОР, реєстр. № 429 (вчителів математиків)</t>
  </si>
  <si>
    <t>Підтверджено вищу категорію</t>
  </si>
  <si>
    <t>2.</t>
  </si>
  <si>
    <t>Повна вища освіта (освітньо-кваліфікаційний рівень спеціаліста), ЧДУ, 2001</t>
  </si>
  <si>
    <t>23р 8м 29дн  На посаді 7р</t>
  </si>
  <si>
    <t>23р 8м 29дн</t>
  </si>
  <si>
    <t>Заступник директора з навчально-виховної роботи (1 ставка)</t>
  </si>
  <si>
    <t>09.04.2022 АБ №02139133/001762-22 КНЗ "ЧОІПОПП" ЧОР, 30 год, новоприз.</t>
  </si>
  <si>
    <t>№15-к від 30.08.2018</t>
  </si>
  <si>
    <t>Практичний психолог (0,5 ставки)</t>
  </si>
  <si>
    <t>22.01.2025 ПК Св-во ПК АБ № 02139133/006071-25, 30 год, 1 кредит ЄКТС, КНЗ "ЧОІПОПП" ЧОР, реєстр. № 27 (практичних психологів)</t>
  </si>
  <si>
    <t>Присвоєно "практичний психолог-методист"</t>
  </si>
  <si>
    <t>3.</t>
  </si>
  <si>
    <t>Повна вища освіта (освітньо-кваліфікаційний рівень спеціаліста), КДПІ, 1988</t>
  </si>
  <si>
    <t>43р 11м 28 дн  На посаді 30р</t>
  </si>
  <si>
    <t>43р 11м 28 дн</t>
  </si>
  <si>
    <t>07.03.2025 ПК Св-во ПК № 02139133/025273-25, 90 год, 3 кредити ЄКТС, КНЗ "ЧОІПОПП" ЧОР, реєстр. № 675 (заступників директорів з виховної роботи)</t>
  </si>
  <si>
    <t>№399 від 04.10.2000</t>
  </si>
  <si>
    <t>Вчитель образотворчого мистецтва, мистецтва</t>
  </si>
  <si>
    <t xml:space="preserve">18.02.2021 ПК Св-во АБ № 02139133/000697-21, 30 год, "Мистецтво", КНЗ "ЧОІПОПП" ЧОР; 05.05.2021 ПК ДК №02139133/006494-21, реєст. № свід. 748, 36 год /1,2 ЄКТС, КНЗ "ЧОІПОПП" ЧОР, учителів мистецтва, образотворчого мистецтва, керівники гуртків зображального напрямку
</t>
  </si>
  <si>
    <t xml:space="preserve">Підтверджено вищу категорію </t>
  </si>
  <si>
    <t>4.</t>
  </si>
  <si>
    <t>Веретільник Наталія Іванівна</t>
  </si>
  <si>
    <t xml:space="preserve">20.05.1985
</t>
  </si>
  <si>
    <t>Повна вища освіта (освітньо-кваліфікаційний рівень спеціаліста),ЧНУ, 2008</t>
  </si>
  <si>
    <t xml:space="preserve">Фізик, спеціаліст з фізичної інформатики, викладач фізики, вчитель інформатики
«Фізика»
</t>
  </si>
  <si>
    <t>16р 11м 17дн На посаді 0 р</t>
  </si>
  <si>
    <t>16р 11м 17дн</t>
  </si>
  <si>
    <t>Заступник директора з навчально-виховної роботи (0,5 ставки)</t>
  </si>
  <si>
    <t>№37-к від 29.08.2025 з 01.09.2025</t>
  </si>
  <si>
    <t>Вчитель інформатики</t>
  </si>
  <si>
    <t>21.10.2023 Свідоцтво ПК №02139133/020100-23 (учитель (викладачів) інформатичної освітньої галузі), КНЗ "ЧОІПОПП" ЧОР, 90 годин / 3 кредити ЄКТС, реєстр. № 3003; 31.01.2024 Свідоцтво про ПК ЕК №02139133/004956-24 (навчання за ОП "Інформатика в Новій початковій школі"), 48 годин / 1, 60 кредиту ЄКТС, КНЗ "ЧОІПОПП" ЧОР, реєстраційний № 120</t>
  </si>
  <si>
    <t>Присвоєно спеціаліст І категорії</t>
  </si>
  <si>
    <t>№12-к від 28.08.2019</t>
  </si>
  <si>
    <t>5.</t>
  </si>
  <si>
    <t>Богдан Альона Василівна</t>
  </si>
  <si>
    <t>Повна вища освіта (освітньо-кваліфікаційний рівень спеціаліста), ЧНУ ім. Б. Хмельницького, 2008</t>
  </si>
  <si>
    <t>Спеціальність "Біологія", кваліфікація біолог, вчитель біології</t>
  </si>
  <si>
    <t>16р 10м 23 д</t>
  </si>
  <si>
    <t>Асистент вчителя</t>
  </si>
  <si>
    <t>01.03.2025 Свідоцтво ПК №02139133/025190-25 (асистентів учителів), КНЗ "ЧОІПОПП" ЧОР, 90 годин / 3 кредити ЄКТС, реєстр. № 592</t>
  </si>
  <si>
    <t xml:space="preserve">Установлено 11 т.р. </t>
  </si>
  <si>
    <t>№ 40-к від 04.09.2024 з 05.09.2024</t>
  </si>
  <si>
    <t>6.</t>
  </si>
  <si>
    <t>Васильченко Марина Миколаївна</t>
  </si>
  <si>
    <t>Базова вища освіта (освітньо-кваліфікаційний рівень бакалавра),  Черкаський державний технологічний університет, 31.12.2008</t>
  </si>
  <si>
    <t>Напрям підготовки "Економіка і підприємництво". Кваліфікація: бакалавр з економіки і підприємництва. професійні права: з правом викладання в середній школі.</t>
  </si>
  <si>
    <t>0р 0м 0дн</t>
  </si>
  <si>
    <t>6р 1м 20дн</t>
  </si>
  <si>
    <t>Встановлено 10 т.р.</t>
  </si>
  <si>
    <t>№36-к від 29.08.2025 з 01.09.2025 Проходж. пед інтерн. з 01.09.2025 - по 01.09.2026 р.</t>
  </si>
  <si>
    <t>7.</t>
  </si>
  <si>
    <t>Повна вища освіта (освітньо-кваліфікаційний рівень спеціаліста), ЧДПІ, 1986</t>
  </si>
  <si>
    <t>Математика і фізика. Учитель математики і фізики середньої школи та звання учителя середньої школи</t>
  </si>
  <si>
    <t>39р 2м 01 дн</t>
  </si>
  <si>
    <t>26.11.2021 ПК№02139133/014142-21,  90 год /3 ЄКТС, КНЗ "ЧОІПОПП" ЧОР</t>
  </si>
  <si>
    <t>8.</t>
  </si>
  <si>
    <t>Повна вища освіта (освітньо-кваліфікаційний рівень спеціаліста), ЧДПІ, 1985</t>
  </si>
  <si>
    <t>40р 0м 09дн</t>
  </si>
  <si>
    <t>26.11.2021 ПК№02139133/014109-21,  90 год /3 ЄКТС, КНЗ "ЧОІПОПП" ЧОР, уч-в зар. літ. та мов нац. менш.</t>
  </si>
  <si>
    <t>9.</t>
  </si>
  <si>
    <t>Германюк Катерина Марківна</t>
  </si>
  <si>
    <t>Повна вища освіта (освітньо-кваліфікаційний рівень магістра), Черкаський державний технологічний університет, 2015; І (бакалаврський) рівень вищої освіти, Черкаський національний університет ім. Б. Хмельницького, 2022</t>
  </si>
  <si>
    <t>Магістр з прикладної лінгвістики (англійська, французька, німецька мови, лінгвіст-інформатик), професійні права: робота за фахом філолога, викладацька та наукова робота. Бакалавр: Вчитель початкових класів ЗЗСО. Вчитель англійської мови в початковій школі</t>
  </si>
  <si>
    <t>5р 0м 0дн</t>
  </si>
  <si>
    <t>5р 6м 0дн</t>
  </si>
  <si>
    <t>Вчитель іноземної мови (англійська)</t>
  </si>
  <si>
    <t>14.10.2024 Свідоцтво про ПК №02139133/023495-24 (КНЗ "ЧОІПОПП ЧОР", навчання за ОП ПК вчителів предметів мовно-літературної освітньої галузі (іншомовна освіта - англійська мова), 90 год/ 3 кредити ЄКТС). Реєстр. №2537 (інкл. 8 год, психол. - 8 год).</t>
  </si>
  <si>
    <t>Присвоєно кваліфікаційну категорію «спеціаліст другої категорії»</t>
  </si>
  <si>
    <t>№32-к від 01.09.2022 з 02.09.2022</t>
  </si>
  <si>
    <t>10.</t>
  </si>
  <si>
    <t>Головня Юлія Анатоліївна</t>
  </si>
  <si>
    <t>Повна вища освіта (освітньо-кваліфікаційний рівень спеціаліста), ЧДУ, 2002</t>
  </si>
  <si>
    <t>23р 0 м 17дн</t>
  </si>
  <si>
    <t>18.09.2020 Св-во ПК № 02139133/011149-20 (математика), 90 год, КНЗ "ЧОІПОПП" ЧОР; 25.11.2020 Св-во ПК ДК № 02139133/005444-20 (географія), 30 год, КНЗ "ЧОІПОПП" ЧОР</t>
  </si>
  <si>
    <t>11.</t>
  </si>
  <si>
    <t>Данілов Дмітрій Владиславович</t>
  </si>
  <si>
    <t>Повна вища освіта (освітньо-кваліфікаційний рівень магістра (M22 № 069234)). Освітня програма: Комп'ютерна інженерія. Галузь знань: 12 Інформаційні Комп'ютерна інженерія. Київський національний університет технологій та дизайну, 31.12.2022</t>
  </si>
  <si>
    <t>Магістр з комп'ютерної інженерії</t>
  </si>
  <si>
    <t>0р 6м 0 дн</t>
  </si>
  <si>
    <t>3р 1м 5дн</t>
  </si>
  <si>
    <t>Вчитель трудового навчання, технологій</t>
  </si>
  <si>
    <t>18.06.2025 Свідоцтво про ПК № 02139133/026220-25 (КНЗ "ЧОІПОПП ЧОР", навчання за ОП ПК вчителів предметів технологічної освітньої галузі (трудового навчання, технологій, креслення), 90 год/ 3 кредити ЄКТС). Реєстр. №1622 (інкл. 8 год, психол. - 16 год).</t>
  </si>
  <si>
    <t>Присвоєно кваліфікаційну категорію «спеціаліст»</t>
  </si>
  <si>
    <t>№ 8-к від 12.03.2025 з 13.03.2025. Педагогічна інтернатура 13.03.2025-13.03.2026</t>
  </si>
  <si>
    <t>12.</t>
  </si>
  <si>
    <t>Джулай Леся Анатоліївна</t>
  </si>
  <si>
    <t>Повна вища освіта (спеціаліст). 1. ЧНУ. Спеціальність"Історія", кваліфікація історика, викладача історії, 2005. 2. ЧНУ. Спеціальність "Педагогічна освіта", "Практична психологія", кваліфікація Практичний психолог. 2011</t>
  </si>
  <si>
    <t>Історик, викладач історії. Практичний психолог</t>
  </si>
  <si>
    <t>6р 4м 0д</t>
  </si>
  <si>
    <t>05.11.2022 Свідоцтво про ПК ЕК №02139133/003670-22 (КНЗ "ЧОІПОПП ЧОР", курси ПК асистентів учителів, 48 год/ 1,6 кредиту ЄКТС). Реєстр. №852</t>
  </si>
  <si>
    <t>Установлено 12 т.р.</t>
  </si>
  <si>
    <t>№ 26-к від 29.09.23 з 02.10.2023</t>
  </si>
  <si>
    <t>13.</t>
  </si>
  <si>
    <t>Довгань Тетяна Віталіївна</t>
  </si>
  <si>
    <t xml:space="preserve">Повна вища освіта (спеціаліст). Уманський державний педагогічний університет ім. П. Тичини. 18.06.2003. </t>
  </si>
  <si>
    <t>Спеціальність "Педагогіка і методика середньої освіти. Українська мова та література". Кваліфікація: вчитель української мови і літератури та зарубіжної літератури.</t>
  </si>
  <si>
    <t xml:space="preserve">22р 00м 00дн </t>
  </si>
  <si>
    <t>22р 09м 00дн</t>
  </si>
  <si>
    <t>23.12.2022 Св-во ПК №02139133/016705-22, 90 год, КНЗ "ЧОІПОПП" ЧОР. Реєстр. №2261 (вчит. укр. мови та літ.)</t>
  </si>
  <si>
    <t>Підтверджено кв. кат. "спеціаліст І категорії"</t>
  </si>
  <si>
    <t>Присвоєно пед. звання "старший вчитель"</t>
  </si>
  <si>
    <t>№ 26-к від 29.08.25 з 30.08.2025</t>
  </si>
  <si>
    <t>14.</t>
  </si>
  <si>
    <t>Повна вища освіта (освітньо-кваліфікаційний рівень спеціаліста), ЧНУ, 2011</t>
  </si>
  <si>
    <t>11р 0м 0дн</t>
  </si>
  <si>
    <t>14р 1м 14дн</t>
  </si>
  <si>
    <t>Вчитель біології</t>
  </si>
  <si>
    <t>11.03.2023 Свідоцтво ПК №02139133/018105-23 (учителів біології та екології), КНЗ "ЧОІПОПП" ЧОР, 90 год /3 ЄКТС, реєстраційний № 1008</t>
  </si>
  <si>
    <t>15.</t>
  </si>
  <si>
    <t>Дорошенко Владислав Юрійович</t>
  </si>
  <si>
    <t>Повна вища освіта (освітньо-кваліфікаційний рівень магістра), ЧНУ ім. Б. Хмельницького, 10.01.2025</t>
  </si>
  <si>
    <t>Освітня програма "Програмне забезпечення систем". Галузь знань "Інформаційні технології". Спеціальність "Інженерія програмного забезпечення"</t>
  </si>
  <si>
    <t>0р 0м 0д</t>
  </si>
  <si>
    <r>
      <rPr>
        <sz val="10"/>
        <color rgb="FF000000"/>
        <rFont val="Times New Roman"/>
      </rPr>
      <t xml:space="preserve">№ 27-к від 29.08.2025 з 01.09.2025. </t>
    </r>
    <r>
      <rPr>
        <sz val="10"/>
        <color rgb="FF000000"/>
        <rFont val="Times New Roman"/>
      </rPr>
      <t>Педаг. інтернатура з .01.09.2025 - до 01.09.2026</t>
    </r>
  </si>
  <si>
    <t>16.</t>
  </si>
  <si>
    <t>Загородня Ірина Олександрівна</t>
  </si>
  <si>
    <t>Повна вища освіта (освітньо-кваліфікаційний рівень магістра), ЧНУ ім. Б. Хмельницького, 28.12.2012</t>
  </si>
  <si>
    <t>Спеціальність "Біологія", кваліфікація магістр біолог, викладач біології</t>
  </si>
  <si>
    <t>1р 0м 0д</t>
  </si>
  <si>
    <t>12р 6м 23д</t>
  </si>
  <si>
    <t>01.03.2025 Свідоцтво ПК №02139133/025192-25 (асистентів учителів), КНЗ "ЧОІПОПП" ЧОР, 90 годин / 3 кредити ЄКТС, реєстр. № 594</t>
  </si>
  <si>
    <t>Установлено 11 т.р.</t>
  </si>
  <si>
    <t>№ 34-к від 28.08.2024 з 29.08.2024. Педаг. інтернатура з 30.08.2024-30.08.2025.</t>
  </si>
  <si>
    <t>17.</t>
  </si>
  <si>
    <t>Повна вища освіта (освітньо-кваліфікаційний рівень спеціаліста), Переяслав-Хмельницький державний педагогічний інститут ім. Драгоманова, 1996</t>
  </si>
  <si>
    <t>36р 11 м 11дн</t>
  </si>
  <si>
    <t>36р 11м 11 дн</t>
  </si>
  <si>
    <t>12.11.2021 ПК №02139133/013989-21 (вчитель початков. класів), 90 год /3 ЄКТС, КНЗ "ЧОІПОПП" ЧОР; 24.02.2018 ЕК №02139133/000624-18 (інформатика), КНЗ "ЧОІПОПП" ЧОР</t>
  </si>
  <si>
    <t>Присвоєно "Старший учитель"</t>
  </si>
  <si>
    <r>
      <rPr>
        <sz val="10"/>
        <color rgb="FF000000"/>
        <rFont val="Times New Roman"/>
      </rPr>
      <t xml:space="preserve">№ </t>
    </r>
    <r>
      <rPr>
        <sz val="10"/>
        <color rgb="FF000000"/>
        <rFont val="Times New Roman"/>
      </rPr>
      <t>1</t>
    </r>
    <r>
      <rPr>
        <sz val="10"/>
        <color rgb="FF000000"/>
        <rFont val="Times New Roman"/>
      </rPr>
      <t xml:space="preserve"> 01.09.1998  з 01.09.1998</t>
    </r>
  </si>
  <si>
    <t>18.</t>
  </si>
  <si>
    <t>Повна вища освіта (освітньо-кваліфікаційний рівень спеціаліста), КДПІІМ, 1984</t>
  </si>
  <si>
    <t>Іноземні мови (дві мови). Учитель іноземних мов (французької та англійської)</t>
  </si>
  <si>
    <t>41р 0 м 18дн</t>
  </si>
  <si>
    <t>43р 2 м 2дн</t>
  </si>
  <si>
    <t>Вчитель англійської, французької мов</t>
  </si>
  <si>
    <t>22.04.2023, Свідоцтво  ПК №02139133/018532-23 (навчання за освітньою програмою курсів ПК учителів іноземної мови (англійська мова)), КНЗ "ЧОІПОПП" ЧОР, 90 год /3 кредити ЄКТС, реєстраційний № 1435</t>
  </si>
  <si>
    <t>19.</t>
  </si>
  <si>
    <t>Коваленко Роман Ігорович</t>
  </si>
  <si>
    <t>Базова вища освіта (освітньо-кваліфікаційний рівень бакалавра), Комунальний заклад "Уманський гуманітарно-педагогічний фаховий коледж ім. Т.Г. Шевченка ЧОР", 30.06.2022. Освітня програма: Початкова освіта. Ступінь вищої освіти: бакалавр. Галузь знань: Освіта/Педагогіка. Спеціальність: 013 "Початкова освіта". Професійна кваліфікація: бакалавр початкової освіти. Вчитель початкових класів закладу загальної середньої освіти. Диплом бакалавра: В22 № 133492.</t>
  </si>
  <si>
    <t>Бакалавр початкової освіти. Вчитель початкових класів закладу загальної середньої освіти.</t>
  </si>
  <si>
    <t>0р 9 м 0д</t>
  </si>
  <si>
    <t>0р 9м 0д</t>
  </si>
  <si>
    <t>01.03.2025 Свідоцтво ПК №02139133/025176-25 (асистентів учителів), КНЗ "ЧОІПОПП" ЧОР, 90 годин / 3 кредити ЄКТС, реєстр. № 578</t>
  </si>
  <si>
    <t>Установлено 10 т.р.</t>
  </si>
  <si>
    <t>З 13.01.2025 Педаг. інтернатура з 13.01.2025-13.01.2026.</t>
  </si>
  <si>
    <t>20.</t>
  </si>
  <si>
    <t>Повна вища освіта (освітньо-кваліфікаційний рівень спеціаліста), Черкаський державний  університет імені Богдана Хмельницького, 1997</t>
  </si>
  <si>
    <t>Фізичне виховання і методика спортивно-масової роботи. Вчитель фізичного виховання.  Керівник спортивних секцій шкільних - позашкільних закладів освіти</t>
  </si>
  <si>
    <t>28р 08 м 21дн</t>
  </si>
  <si>
    <t>02.12.2023 Свідоцтво ПК №02139133/020583-23 (учителів (викладачів) предметів освітньої галузі фізичної культури), КНЗ "ЧОІПОПП" ЧОР, 90 годин / 3 кредити ЄКТС, реєстр. № 3486</t>
  </si>
  <si>
    <t>Керівник гуртка (спортивного)</t>
  </si>
  <si>
    <t>02.04.2025 Свідоцтво ПК АБ №02139133/006498-25 (у сфері позашкільної освіти (еколого-натурал., науково-технічного, худ.-естет., турист.-краєзн. та ін. напрямків)), КНЗ "ЧОІПОПП" ЧОР, 30 годин / 1 кредит ЄКТС, реєстр. № 454. 18.04.2025 свідоцтво ПК №02139133/025895-25 (фахівців у сфері позашкільної освіти (еколого-натурал., науково-технічного, худ.-естет., турист.-краєзн., фізкул.-спортив. та ін. напрямків)), КНЗ "ЧОІПОПП" ЧОР, 90 годин / 3 кредити ЄКТС, реєстр. № 1297.</t>
  </si>
  <si>
    <t>Встановлено 12 т.р.</t>
  </si>
  <si>
    <t xml:space="preserve">Ведення гуртка: з 2012р. </t>
  </si>
  <si>
    <t>21.</t>
  </si>
  <si>
    <t>Компанієць Софія Миколаївна</t>
  </si>
  <si>
    <t>Молодший спеціаліст, КВНЗ «Корсунь-Шевченківський педагогічний коледж ім. Т.Г. Шевченка ЧОР», 2019р. Базова вища освіта (освітньо-кваліфікаційний рівень бакалавра), Черкаський національний університет імені Богдана Хмельницького, 2021. Магістр, Черкаський національний університет ім. Б. Хмельницького, 2023р.</t>
  </si>
  <si>
    <t>Молодший спеціаліст: Початкова освіта. Учитель початкових класів закладу загальної середньої освіти, учитель англійської мови в початкових класах, вихователь. Бакалавр: Початкова освіта. Учитель початкової школи. Психолог. Магістр: Початкова освіта. Учитель початкових класів закладу загальної середньої освіти. Практичний психолог закладу освіти</t>
  </si>
  <si>
    <t>6р 0м 7 д</t>
  </si>
  <si>
    <t>16.06.2021 Св-во ПК ЕК № 02139133/002501-21, 48 год, "Інформатика" в початковій школі, КНЗ "ЧОІПОПП" ЧОР. 21.09.2024 Свідоцтво ПК № 02139133/023249-24, 90 год/3 кредити, КНЗ "ЧОІПОПП" ЧОР, реєстр. № 2291 (вчит. почат. класів).</t>
  </si>
  <si>
    <t>Присвоєно "Спеціаліст ІІ категорії"</t>
  </si>
  <si>
    <t>№22-к 07.09.2021 з 08.09.2021</t>
  </si>
  <si>
    <t>22.</t>
  </si>
  <si>
    <t>Котляренко Олена Вікторівна</t>
  </si>
  <si>
    <t>Базова вища освіта (освітньо-кваліфікаційний рівень бакалавра). Освітня програма: «Мова і література (російська, англійська)».
Здобула кваліфікацію:
- ступінь вищої освіти – бакалавр (диплом бакалавра – В23 № 033163);
- галузь знань – «Гуманітарні науки»;
- спеціальність – «Філологія»;
- спеціалізація – 035.034 слов’янські мови та літератури (переклад включно), перша – російська;
- професійна кваліфікація – Філолог (російська і англійська мови та зарубіжна література).
Черкаський національний університет імені Богдана Хмельницького, 30.06.2023. Навчання: магістратура. Черкаський національний університет імені Богдана Хмельницького. Навчально-науковий інститут іноземних мов. Спеціальність 014.021 Мова і література (англійська мова і зарубіжна література). Термін навчання: вересень 2023 – грудень 2024. Магістр, ІІ курс, за індивідуальним навчальним планом. 
Повна вища освіта (ступінь вищої освіти: магістр (диплом магістра - М25 № 002370)). Освітня програма: "Зарубіжна література та іноземна мова". Галузь знань: "Освіта/Педагогіка". Спеціальність: "Середня освіта". Спеціалізація: 014.021 Англійська мова та зарубіжна література. Професійна кваліфікація: Вчитель зарубіжної літератури та англійської мови ЗЗСО. Черкаський національний університет імені Богдана Хмельницького, 10.01.2025.</t>
  </si>
  <si>
    <t>Бакалавр: Філолог (російська і англійська мови та зарубіжна література). Магістр: Вчитель зарубіжної літератури та англійської мови ЗЗСО.</t>
  </si>
  <si>
    <t>2р 0м 0дн</t>
  </si>
  <si>
    <t>Учитель іноземної мови</t>
  </si>
  <si>
    <t>Підтверджено кваліфікаційну категорію «спеціаліст»</t>
  </si>
  <si>
    <t>наказ №17-к від 31.08.2023 з 01.09.2023. Педаг. інтернатура з 31.08.2023-31.08.2024.</t>
  </si>
  <si>
    <t>23.</t>
  </si>
  <si>
    <t>Кулинич Любов Іванівна</t>
  </si>
  <si>
    <t>Повна вища освіта (освітньо-кваліфікаційний рівень спеціаліста), Черкаський державний педагогічний інститут імені 300-річчя возз’єднання України з Росією, 1992</t>
  </si>
  <si>
    <t>Хімія та обслуговуюча праця. Учитель хімії та обслуговуючої праці та звання учителя середньої школи</t>
  </si>
  <si>
    <t>33р 0м 23 дн</t>
  </si>
  <si>
    <t>25.02.2022 ПК№02139133/014797-22, 90 год /3 ЄКТС, КНЗ "ЧОІПОПП" ЧОР, вч. хімії</t>
  </si>
  <si>
    <t>Підтверджено  "Учитель -методист"</t>
  </si>
  <si>
    <t>24.</t>
  </si>
  <si>
    <t>Куріна Юлія Степанівна</t>
  </si>
  <si>
    <t>Повна вища освіта (освітньо-кваліфікаційний рівень спеціаліста), ЧДПІ, 1987</t>
  </si>
  <si>
    <t>38р 0 м 17дн</t>
  </si>
  <si>
    <t xml:space="preserve">08.11.2024 ПК №02139133/024057-24, КНЗ "ЧОІПОПП" ЧОР (вчитель предметів природничої ОГ (фізика та астрономія)), 90 год /3 ЄКТС, реєстраційний № 3099; 07.03.2020 ПК ЕК №02139133/001486-20 (природознавство), 48 год., КНЗ "ЧОІПОПП" ЧОР    </t>
  </si>
  <si>
    <t>№808 від 15.08.1987 з 15.08.1987</t>
  </si>
  <si>
    <t>25.</t>
  </si>
  <si>
    <t>Повна вища освіта (освітньо-кваліфікаційний рівень спеціаліста), Уманський державний педагогічний інститут ім. П.Тичини, 1998</t>
  </si>
  <si>
    <t>33р 00м 8 дн</t>
  </si>
  <si>
    <t>01.04.2023 ПК № 02139133/018315-23, КНЗ "ЧОІПОПП" ЧОР (вчитель початкових класів), 90 год /3 ЄКТС, реєстраційний № 1218; 16.06.2021 Св-во ПК ЕК №02139133/002523-21, 48 год, "Інформатика" в початковій школі, КНЗ "ЧОІПОПП" ЧОР</t>
  </si>
  <si>
    <t>26.</t>
  </si>
  <si>
    <t>Повна вища освіта (освітньо-кваліфікаційний рівень спеціаліста), Уманський державний педагогічний інститут ім. П.Тичини, 1997</t>
  </si>
  <si>
    <t>33р 0 м 17дн</t>
  </si>
  <si>
    <t>Вихователь групи подовженого дня</t>
  </si>
  <si>
    <r>
      <rPr>
        <sz val="10"/>
        <color rgb="FF000000"/>
        <rFont val="Times New Roman"/>
      </rPr>
      <t xml:space="preserve">21.10.2022 ПК №02139133/015681-22 (учителів початкових класів), КНЗ "ЧОІПОПП" ЧОР, 90 год /3 ЄКТС, реєстраційний № 1237. </t>
    </r>
    <r>
      <rPr>
        <sz val="10"/>
        <color rgb="FF000000"/>
        <rFont val="Times New Roman"/>
      </rPr>
      <t>03.02.2024 ПК №02139133/021137-24 (навчання за ОП ПК вихователів ГПД ЗЗСО), КНЗ "ЧОІПОПП" ЧОР, 90 год /3 кредити ЄКТС, реєстраційний № 179</t>
    </r>
  </si>
  <si>
    <t xml:space="preserve">З 26.11.2002 №21-к від 31.08.2023 з 01.09.2023 (переведено з вчителя початкових класів на вихователя ГПД) </t>
  </si>
  <si>
    <t>27.</t>
  </si>
  <si>
    <t>Максьома Микола Миколайович</t>
  </si>
  <si>
    <t>Повна вища освіта (освітньо-кваліфікаційний рівень магістра), ЧНУ ім. б. Хмельницького, 24.01.2020. Зараховано до аспірантури ЧНУ ім. б. Хмельницького (з 15.09.2020 по 15.09.2024) зі спеціальності 035 - філологія.</t>
  </si>
  <si>
    <t xml:space="preserve">Спеціальність: Журналістика. Освітня програма: Медіакомунікації. Професійна кваліфікація: Професіонал у галузі журналістики. Журналіст. </t>
  </si>
  <si>
    <t>5р 0м 0д</t>
  </si>
  <si>
    <t>№39-к від 02.09.2024 з 03.09.2024. Педаг. інтернатура з 03.09.2024-03.09.2025.</t>
  </si>
  <si>
    <t>28.</t>
  </si>
  <si>
    <t>Повна вища освіта (освітньо-кваліфікаційний рівень спеціаліста), Національний педагогічний університет імені М.П. Драгоманова,  2003</t>
  </si>
  <si>
    <t>24р 0м 0дн.</t>
  </si>
  <si>
    <t>24р 0 м 0 дн</t>
  </si>
  <si>
    <t>Вчитель музичного мистецтва</t>
  </si>
  <si>
    <t>11.12.2020 Св-во ПК №02139133/012208-20, 90 год, мистецтво, музичне мистецтво, керівників вокально-хорових гуртків, КНЗ "ЧОІПОПП" ЧОР</t>
  </si>
  <si>
    <t>Присвоєно "Учитель-методист"</t>
  </si>
  <si>
    <t>Керівник гуртка (вокального)</t>
  </si>
  <si>
    <t xml:space="preserve">Ведення гуртка: з 2014р. </t>
  </si>
  <si>
    <t>Педагог - організатор (0,25 ставки)</t>
  </si>
  <si>
    <t>30.09.2023 Св-во ПК №02139133/019723-23, 90 год / 3 кредити, педагогів-організаторів, КНЗ "ЧОІПОПП" ЧОР. Реєстр. №2626</t>
  </si>
  <si>
    <t>Наказ 69-г від 29.08.2025 з 01.09.2025 (0,25)</t>
  </si>
  <si>
    <t xml:space="preserve">  </t>
  </si>
  <si>
    <t>29.</t>
  </si>
  <si>
    <t>Миронюк Наталія Іванівна</t>
  </si>
  <si>
    <t xml:space="preserve">02.08.1960
</t>
  </si>
  <si>
    <t>Повна вища освіта (освітньо-кваліфікаційний рівень спеціаліста), Сімферопольський державний університет ім. М.В. Фрунзе, 1990</t>
  </si>
  <si>
    <t>Філолог, викладач української мови і літератури. Українська мова і література</t>
  </si>
  <si>
    <t>33р 01м 02 дн</t>
  </si>
  <si>
    <t>36р 06 м 11 дн</t>
  </si>
  <si>
    <t>30.03.2024. Свідоцтво ПК №02139133/021972-24 (за ОП ПК асистентів учителів), 90 год / 3 кредити ЄКТС,  КНЗ "ЧОІПОПП" ЧОР, реєстраційний № 1014</t>
  </si>
  <si>
    <t xml:space="preserve">З 02.09.2019. №22-к від 01.09.2023 (переведено з вихователя ГПД на асистента учителя) </t>
  </si>
  <si>
    <t>30.</t>
  </si>
  <si>
    <t>Нечаєв Максим Едуардович</t>
  </si>
  <si>
    <t>Повна вища освіта (освітньо-кваліфікаційний рівень магістра), Харківська державна академія фізичної культури, 2012 (бакалавр). Національний фармацевтичний університет, 2014 (магістр)</t>
  </si>
  <si>
    <t xml:space="preserve">Напрям підготовки «Спорт». Викладач фізичного виховання; тренер з баскетболу.
Педагогіка вищої школи. Магістр з педагогіки
</t>
  </si>
  <si>
    <t>11р 04м 24дн</t>
  </si>
  <si>
    <t xml:space="preserve">11р 04м 24дн </t>
  </si>
  <si>
    <t>29.05.2020 ПК №02139133/011014-20 (90 год.), КНЗ "ЧОІПОПП" ЧОР</t>
  </si>
  <si>
    <t>№13-к від 30.08.2019 з 02.09.2019</t>
  </si>
  <si>
    <t xml:space="preserve">Ведення гуртка: з 2019р. </t>
  </si>
  <si>
    <t>31.</t>
  </si>
  <si>
    <t>40р 0м 18дн</t>
  </si>
  <si>
    <t>Вчитель зарубіжної літератури, російської мови, української мови та літератури, основ здоров'я</t>
  </si>
  <si>
    <t>26.11.2021 ПК№02139133/014113-21,  90 год /3 ЄКТС, КНЗ "ЧОІПОПП" ЧОР, уч-в зар. літ. та мов нац. менш.; 21.04.2021 Св-во ПК ДК №02139133/006128-21, 36 год, Основи здоров'я,  КНЗ "ЧОІПОПП" ЧОР</t>
  </si>
  <si>
    <t>32.</t>
  </si>
  <si>
    <t>Повна вища освіта (освітньо-кваліфікаційний рівень спеціаліста), Кіровоградський державний педагогічний інститут імені О.С.Пушкіна, 1989</t>
  </si>
  <si>
    <t>Вчитель історії та суспільствознавства</t>
  </si>
  <si>
    <t>36р 0м 17 дн</t>
  </si>
  <si>
    <t>Вчитель історії, правознавства</t>
  </si>
  <si>
    <t>13.05.2023 ПК №02139133/019061-23 (учителів історії, правознавства та громадянської освіти), КНЗ "ЧОІПОПП" ЧОР, 90 год /3 ЄКТС, реєстраційний № 1964</t>
  </si>
  <si>
    <t>33.</t>
  </si>
  <si>
    <t>Повна вища освіта (освітньо-кваліфікаційний рівень спеціаліста), Уманський державний педагогічний інститут ім. П.Тичини, 1993</t>
  </si>
  <si>
    <t>Педагогіка і методика початкового навчання. Учитель початкових класів та звання вчителя середньої школи</t>
  </si>
  <si>
    <t>41р 0м 17дн</t>
  </si>
  <si>
    <t>27/01/2024 Свідоцтво про ПК № 02139133/021020-24 (навчання за ОП ПК вчителів початкових класів ЗЗСО), 90 год /3 кредити ЄКТС, КНЗ "ЧОІПОПП" ЧОР, реєстраційний № 62</t>
  </si>
  <si>
    <t>34.</t>
  </si>
  <si>
    <t>Повна вища освіта (освітньо-кваліфікаційний рівень спеціаліста або магістра), ЧНУ, 2013</t>
  </si>
  <si>
    <t>11р 11м 29дн</t>
  </si>
  <si>
    <t>12р 1м 17дн</t>
  </si>
  <si>
    <t>21.10.2022 ПК №02139133/015494-22 (учителів української мови і літератури), КНЗ "ЧОІПОПП" ЧОР, 90 год /3 ЄКТС, реєстраційний № 1050</t>
  </si>
  <si>
    <t>№632-к 08.09.2014 Декретна відпустка (з 10.04.2023)</t>
  </si>
  <si>
    <t>35.</t>
  </si>
  <si>
    <t>Попков Олександр Сергійович</t>
  </si>
  <si>
    <t>Базова вища освіта (освітньо-кваліфікаційний рівень бакалавра). Диплом бакалавра В23 № 036270. Черкаський національний університет імені Богдана Хмельницького, 30.06.2023р. Освітня програма: «Право». Здобув кваліфікацію: - ступінь вищої освіти – бакалавр; - галузь знань – «Право»; - спеціальність – «Право»; - професійна кваліфікація – бакалавр права. Навчання: магістратура. Черкаський національний університет імені Богдана Хмельницького. Навчально-науковий інститут міжнародних відносин, історії та філософії ЧНУ ім. Б. Хмельницького. Спеціальність 081 Право. Термін навчання: 11.09.2023 – 31.12.2024. Магістр, ІІ курс.                                                                                                                                                                                                                                                                                                                    Повна вища освіта (ступінь вищої освіти: магістр (диплом магістра - М25 № 003808)). Освітня програма: "Приватне право та інтелектуальна власність". Галузь знань: "Право". Спеціальність: "Право".  Черкаський національний університет імені Богдана Хмельницького, 10.01.2025.</t>
  </si>
  <si>
    <t>Бакалавр права. Магістр права.</t>
  </si>
  <si>
    <t>0р 11м 0д</t>
  </si>
  <si>
    <t>1р 11м 0д</t>
  </si>
  <si>
    <t>Соціальний педагог (0,75)</t>
  </si>
  <si>
    <t>№ 44-к від 14.10.2024 З 15.10.2024 Педаг. інтернатура з 15.10.2024-15.10.2025.</t>
  </si>
  <si>
    <t>36.</t>
  </si>
  <si>
    <t>Ребров Єгор Андрійович</t>
  </si>
  <si>
    <t>Базова вища освіта (освітньо-кваліфікаційний рівень бакалавра). Диплом бакалавра В23 № 032434. Черкаський національний університет імені Богдана Хмельницького, 30.06.2023р. 
Освітня програма: «Історія та археологія».
Здобув кваліфікацію:
- ступінь вищої освіти – бакалавр;
- галузь знань – «Гуманітарні науки»;
- спеціальність – «Історія та археологія»;
- професійна кваліфікація – Історик. Археолог.
Навчання: магістратура. Черкаський національний університет імені Богдана Хмельницького. Навчально-науковий інститут міжнародних відносин, історії та філософії ЧНУ ім. Б. Хмельницького. Спеціальність 014 Середня освіта (Історія). Термін навчання: вересень 2023 – грудень 2024. Магістр, ІІ курс, за дуальною системою.                                                                               Повна вища освіта (ступінь вищої освіти: магістр (диплом магістра - М25 № 002477)). Освітня програма: "Історія". Галузь знань: "Освіта/Педагогіка". Спеціальність: "Середня освіта". Спеціалізація: 014.03 Історія. Професійна кваліфікація: Вчитель історії. Викладач закладу фахової передвищої освіти. Черкаський національний університет імені Богдана Хмельницького, 10.01.2025.</t>
  </si>
  <si>
    <t>Бакалавр: Історик. Археолог. Магістр: Вчитель історії. Викладач закладу фахової передвищої освіти.</t>
  </si>
  <si>
    <t>1р 6м 0д</t>
  </si>
  <si>
    <t>Учитель географії</t>
  </si>
  <si>
    <t>27.09.2024 Свід-во ПК № 02139133/023418-24 (учителів географії), КНЗ "ЧОІПОПП" ЧОР, 90 год /3 ЄКТС, реєстраційний № 2460.</t>
  </si>
  <si>
    <t>- (у 2026)</t>
  </si>
  <si>
    <t>Спеціаліст</t>
  </si>
  <si>
    <t>№ 21-к від 31.05.2024 З 22.02.2024. Педаг. інтернатура з 22.02.2024-22.02.2025.</t>
  </si>
  <si>
    <t>37.</t>
  </si>
  <si>
    <t>Рогова Ольга Сергіївна</t>
  </si>
  <si>
    <t>Повна вища освіта (освітньо-кваліфікаційний рівень спеціаліста), Національний педагогічний університет ім. М.П. Драгоманова, 2002</t>
  </si>
  <si>
    <t>Початкове навчання. Учитель початкових класів</t>
  </si>
  <si>
    <t>14р 0м 0д</t>
  </si>
  <si>
    <t>18р 03м 27дн</t>
  </si>
  <si>
    <t>08.02.2025 Св-во ПК № 02139133/024880-25, 90 год, 3 кредити ЄКТС, КНЗ "ЧОІПОПП" ЧОР, реєстр. № 282 (вчителів початк. класів); 25.06.2021 Св-во ПК ЕК №021391133/002639-21, 48 год, "Інформатика" в початковій школі, КНЗ "ЧОІПОПП" ЧОР</t>
  </si>
  <si>
    <t xml:space="preserve">Присвоєно "Спеціаліст ІІ категорії </t>
  </si>
  <si>
    <t>№27-к від 04.12.2020 з 07.12.2020</t>
  </si>
  <si>
    <t>38.</t>
  </si>
  <si>
    <t>30р 0 м 16дн</t>
  </si>
  <si>
    <t>21.10.2022 ПК №02139133/015580-22 (учителів математики), КНЗ "ЧОІПОПП" ЧОР, 90 год /3 ЄКТС, реєстраційний № 1136</t>
  </si>
  <si>
    <t>№698 02.10.2006  з 02.10.2006</t>
  </si>
  <si>
    <t>39.</t>
  </si>
  <si>
    <t>Повна вища освіта (освітньо-кваліфікаційний рівень спеціаліста),  Кіровоградський державний педагогічний інститут О.С. Пушкіна, 1985</t>
  </si>
  <si>
    <t>Педагогіка і методика початкового навчання. Вчитель початкових класів</t>
  </si>
  <si>
    <t>39р 10 м 14дн</t>
  </si>
  <si>
    <t>21.10.2022 ПК №02139133/015679-22 (учителів початкових класів), КНЗ "ЧОІПОПП" ЧОР, 90 год /3 ЄКТС, реєстраційний № 1235</t>
  </si>
  <si>
    <t>40.</t>
  </si>
  <si>
    <t>Повна вища освіта (освітньо-кваліфікаційний рівень спеціаліста), ЧДУ, 1997</t>
  </si>
  <si>
    <t>26р 0 м 07дн</t>
  </si>
  <si>
    <t>Педагог - організатор</t>
  </si>
  <si>
    <t>26.02.2021 Св-во ПК №02139133/012664-21 (педагог-організатор), 36 год, КНЗ "ЧОІПОПП" ЧОР</t>
  </si>
  <si>
    <t>Присвоєно "педагог-організатор-методист"</t>
  </si>
  <si>
    <t xml:space="preserve"> №191 25.08.1999 р. (наказ 68-г від 29.08.2025 з 01.09.2025 0,75)</t>
  </si>
  <si>
    <t>26р 0 м 07д</t>
  </si>
  <si>
    <t>Вчитель історії</t>
  </si>
  <si>
    <t>22.05.2021 Св-во ПК №02139133/013269-21 (історія, правознавство, громадянська освіта), 90год, КНЗ "ЧОІПОПП" ЧОР</t>
  </si>
  <si>
    <t>Керівник гуртка (військово-спортивного)</t>
  </si>
  <si>
    <t>- (у 2027)</t>
  </si>
  <si>
    <t>Ведення гуртка: з 2022р.</t>
  </si>
  <si>
    <t>41.</t>
  </si>
  <si>
    <t>Томенко Лариса Михайлівна</t>
  </si>
  <si>
    <t>Повна вища освіта (освітньо-кваліфікаційний рівень спеціаліста), ЧНУ ім. Б.Хмельницького, 2004</t>
  </si>
  <si>
    <t xml:space="preserve">Спеціальність: "Мова та література (англійська)". Кваліфікація: філолог, викладач англійської мови та літератури </t>
  </si>
  <si>
    <t>21р.00м00дн.</t>
  </si>
  <si>
    <t xml:space="preserve">Учитель англійської мови </t>
  </si>
  <si>
    <t xml:space="preserve">22.03.2025 свідоцтво ПК № 021391133/025397-25 (вчитель англійської мови), КНЗ "ЧОІПОПП" ЧОР, 90 год/3 кредити ЄКТС), реєстр. № 799. </t>
  </si>
  <si>
    <t xml:space="preserve">№33-к від 29.08.2025 з 01.09.2025 (учитель англійської  мови). </t>
  </si>
  <si>
    <t>42.</t>
  </si>
  <si>
    <t>Повна вища освіта (освітньо-кваліфікаційний рівень спеціаліста), Переяслав-Хмельницький державний педагогічний інститут ім. Г.С. Сковороди, 1996</t>
  </si>
  <si>
    <t>29р 2 м 27дн</t>
  </si>
  <si>
    <t>12.11.2021 ПК №02139133/014003-21 (вчитель початков. класів), 90 год /3 ЄКТС, КНЗ "ЧОІПОПП" ЧОР; 13.05.2023 ЕК №02139133/004713-23 (учителів поч. класів ЗЗСО, які викладатимуть предмет "Інформатика" в початковій школі), 48 год /1,6 кредиту ЄКТС, КНЗ "ЧОІПОПП" ЧОР, реєстраційний № 823</t>
  </si>
  <si>
    <t>43.</t>
  </si>
  <si>
    <t>Хижняк Тамара Василівна</t>
  </si>
  <si>
    <t>Повна вища освіта (освітньо-кваліфікаційний рівень спеціаліста), ЧДУ, 1997 (диплом спеціаліста). ЛД №007649</t>
  </si>
  <si>
    <t>Українська мова і література. Учитель української мови і літератури</t>
  </si>
  <si>
    <t>28 р 03 м 0д</t>
  </si>
  <si>
    <t>34р 03м 0д</t>
  </si>
  <si>
    <t>Учитель української мови і літератури</t>
  </si>
  <si>
    <t>29.10.2021 Свідоцтво  ПК №02139133/013788-21 (вчителів української мови і літератури), КНЗ "ЧОІПОПП" ЧОР, 90 год /3 кредити ЄКТС, реєстраційний № 1432</t>
  </si>
  <si>
    <t>наказ від 07.04.2023 №5-к з 10.04.2023</t>
  </si>
  <si>
    <t>44.</t>
  </si>
  <si>
    <t>Хлівнюк Раїса Олексіївна</t>
  </si>
  <si>
    <t>Повна вища освіта (освітньо-кваліфікаційний рівень спеціаліста), Уманський державний педагогічний інститут ім. П.Г. Тичини, 1981</t>
  </si>
  <si>
    <t>Спеціальність: педагогіка і методика початкового навчання. Кваліфікація: Вчитель початкових класів, вчитель середньої школи</t>
  </si>
  <si>
    <t>41р 6м 1д</t>
  </si>
  <si>
    <t>01.03.2025 Свідоцтво ПК №02139133/025191-25 (асистентів учителів), КНЗ "ЧОІПОПП" ЧОР, 90 годин / 3 кредити ЄКТС, реєстр. № 593</t>
  </si>
  <si>
    <t>З 10.10.1986 (вчитель початкових класів). Наказ № 36-к від 30.08.2024З 20.11.2023 (асистент вчителя)</t>
  </si>
  <si>
    <t>45.</t>
  </si>
  <si>
    <t>Хоменко Світлана Павлівна</t>
  </si>
  <si>
    <t>Повна вища освіта (освітньо-кваліфікаційний рівень спеціаліста), Переяслав-Хмельницький державний педагогічний університет ім. Г. Сковороди, 2002</t>
  </si>
  <si>
    <t>Вчитель української мови і літератури та англійської мови і зарубіжної літератури</t>
  </si>
  <si>
    <t>21р 6м 0д</t>
  </si>
  <si>
    <t>02.12.2022 ПК №02139133/016543-22 (учителів іноземної мови (англійська мова)), КНЗ "ЧОІПОПП" ЧОР, 90 год /3 ЄКТС, реєстраційний № 2099</t>
  </si>
  <si>
    <t>№12-к від 31.08.2020 з 01.09.2020</t>
  </si>
  <si>
    <t>46.</t>
  </si>
  <si>
    <t>Череватенко Аліса Олександрівна</t>
  </si>
  <si>
    <t>Повна вища освіта (освітньо-кваліфікаційний рівень спеціаліста), спеціаліст. Черкас. націон. унів. ім. Б. Хмельницького, 2015</t>
  </si>
  <si>
    <t>Фізика. Фізик, спеціаліст із інформатики, вчитель фізики та астрономії, вчитель інформатики</t>
  </si>
  <si>
    <t>5р 9м 0дн</t>
  </si>
  <si>
    <t>8р 0м 0 д</t>
  </si>
  <si>
    <t>26.02.2025 Свідоцтво про ПК ЕК №02139133/006124-25 (навчання за ОП "Інформатика в Новій початковій школі"), 48 годин / 1, 60 кредиту ЄКТС, КНЗ "ЧОІПОПП" ЧОР, реєстраційний № 468. 26.04.2024 Свідоцтво ПК № 02139133/022649-24, 90 год/3 кредити, КНЗ "ЧОІПОПП" ЧОР, реєстр. № 1691 (вчит. інформат. ОГ)</t>
  </si>
  <si>
    <t>Присвоєно "Спеціаліст ІІ категорії "</t>
  </si>
  <si>
    <t>№22-к від 27.08.2022 з 28.08.2022</t>
  </si>
  <si>
    <t>47.</t>
  </si>
  <si>
    <t>Повна вища освіта (освітньо-кваліфікаційний рівень спеціаліста), Уманський державний педагогічний інститут ім. П.Тичини, 1991</t>
  </si>
  <si>
    <t>38р 01м7дн</t>
  </si>
  <si>
    <t>Свідоцтво про ПК 23.11.2024 ПК № 02139133/024151-24 (вчителів початков. класів ЗЗСО), 90 годин /3 кредити ЄКТС, КНЗ "ЧОІПОПП" ЧОР, реєстр. № 3193; 21.06.2014 ЕК№00589 (інформатика)</t>
  </si>
  <si>
    <t>48.</t>
  </si>
  <si>
    <t>Шакірова Сніжана Юріївна</t>
  </si>
  <si>
    <t>Базова вища освіта (освітньо-кваліфікаційний рівень бакалавра). Черкаський національний університет імені Богдана Хмельницького, 30.06.2023р. 
Освітня програма: «Мова і література (англійська, німецька)».
Здобула кваліфікацію:
- ступінь вищої освіти – бакалавр (диплом бакалавра – В23 № 033094);
- галузь знань – «Освіта / Педагогіка»;
- спеціальність – «Середня освіта»;
- спеціалізація – 014.021 Англійська мова і література;
- професійна кваліфікація – Вчитель англійської і німецької мов та зарубіжної літератури.
Навчання: магістратура. Черкаський національний університет імені Богдана Хмельницького. Навчально-науковий інститут іноземних мов. Спеціальність 014.021 Мова і література (англійська, німецька мова). Термін навчання: вересень 2023 – грудень 2024. Магістр, ІІ курс, за індивідуальним навчальним планом. 
Повна вища освіта (ступінь вищої освіти: магістр (диплом магістра - М25 № 002361)). Освітня програма: "Мова і література (англійська, німецька)". Галузь знань: "Освіта/Педагогіка". Спеціальність: "Середня освіта". Спеціалізація: 014.021 Англійська мова та зарубіжна література. Професійна кваліфікація: Вчитель англійської і німецької мов. Викладач англійської мови закладу вищої освіти. Черкаський національний університет імені Богдана Хмельницького, 10.01.2025.</t>
  </si>
  <si>
    <t>Бакалавр: Вчитель англійської і німецької мов та зарубіжної літератури. Магістр: Вчитель англійської і німецької мов. Викладач англійської мови закладу вищої освіти.</t>
  </si>
  <si>
    <t>2р 0м 0д</t>
  </si>
  <si>
    <t>Наказ №24-к від 04.09.2023 з 05.09.2023. Педаг. інтернатура з 04.09.2023-04.09.2024.</t>
  </si>
  <si>
    <t>49.</t>
  </si>
  <si>
    <t>Шимко Олександр Віталійович</t>
  </si>
  <si>
    <t>Базова вища освіта (освітньо-кваліфікаційний рівень бакалавра). Черкаський національний університет імені Богдана Хмельницького, 30.06.2021р. 
Освітня програма: «Фізична культура і спорт».
Здобув кваліфікацію:
- ступінь вищої освіти – бакалавр (диплом бакалавра – В21 № 033952);
- галузь знань – «Освіта / Педагогіка»;
- спеціальність – «Фізична культура і спорт»;
- професійна кваліфікація – Тренер-викладач з виду спорту. Вчитель фізичної культури.
Повна вища освіта (ступінь вищої освіти: магістр (диплом магістра - М22 № 074719)). Освітня програма: "Педагогіка вищої школи". Здобув кваліфікацію: Галузь знань: "Освіта/Педагогіка". Спеціальність: "Освітні, педагогічні науки". Професійна кваліфікація: Викладач університетів та закладів вищої освіти. Черкаський національний університет імені Богдана Хмельницького, 30.12.2022.</t>
  </si>
  <si>
    <t>Бакалавр: Тренер-викладач з виду спорту. Вчитель фізичної культури. Магістр: Викладач університетів та закладів вищої освіти.</t>
  </si>
  <si>
    <t>1р 8м 0д</t>
  </si>
  <si>
    <r>
      <rPr>
        <sz val="10"/>
        <color rgb="FF000000"/>
        <rFont val="Times New Roman"/>
      </rPr>
      <t xml:space="preserve">№ 29-к від 29.08.2025 з 01.09.2025. </t>
    </r>
    <r>
      <rPr>
        <sz val="10"/>
        <color rgb="FF000000"/>
        <rFont val="Times New Roman"/>
      </rPr>
      <t>Педаг. інтернатура з .01.09.2025 -  по 01.09.2026</t>
    </r>
  </si>
  <si>
    <t>50.</t>
  </si>
  <si>
    <t>Повна вища освіта (освітньо-кваліфікаційний рівень спеціаліста), ЧДПІ, 1988</t>
  </si>
  <si>
    <t>Хімія з додатковою спеціальністю обслуговуюча праця. Вчитель хімії і обслуговуючої праці та звання учителя середньої школи</t>
  </si>
  <si>
    <t>32р 8м 9 дн</t>
  </si>
  <si>
    <t>33р 9м 15 дн</t>
  </si>
  <si>
    <t xml:space="preserve">23.01.2023 АБ №02139133/005130-23 (учителів основ здоров'я), КНЗ "ЧОІПОПП" ЧОР, 30 год /1 ЄКТС, реєстраційний № 241,  22.06.2024 ПК № 02139133/023126-24, реєстр. № 2168 (трудове навчання, технології), 90 год / 3 кредити ЄКТС, КНЗ "ЧОІПОПП" ЧОР. </t>
  </si>
  <si>
    <t>Підтверджено  "Учитель-методист"</t>
  </si>
  <si>
    <t>№303 від 23.08.1995 з 28.08.1995</t>
  </si>
  <si>
    <t>51.</t>
  </si>
  <si>
    <t>Душевська Наталія Олегівна</t>
  </si>
  <si>
    <t>Базова вища освіта (освітньо-кваліфікаційний рівень бакалавра). Черкаський національний університет імені Богдана Хмельницького, 26.06.2019р. 
Здобула кваліфікацію:
- ступінь вищої освіти – бакалавр (диплом бакалавра – В19 № 062515);
- галузь знань – «Природничі науки»;
- спеціальність – «Хімія»;
- професійна кваліфікація – Лаборант. Вчитель хімії.
Повна вища освіта (ступінь вищої освіти: магістр (диплом магістра - М20 № 184145)). Освітня програма: "Початкова освіта та психологія". Здобула кваліфікацію: Галузь знань: "Освіта/Педагогіка". Спеціальність: "Початкова освіта". Професійна кваліфікація: Викладач закладу вищої освіти. Психолог. Черкаський національний університет імені Богдана Хмельницького, 31.12.2020.</t>
  </si>
  <si>
    <t xml:space="preserve">Бакалавр: Лаборант. Вчитель хімії. Магістр: Викладач закладу вищої освіти. Психолог. </t>
  </si>
  <si>
    <t>8р 9м 0дн</t>
  </si>
  <si>
    <t>Практичний психолог (0,25 ставки)</t>
  </si>
  <si>
    <t>29.09.2025 №43-к з 01.10.2025. Сумісник. Практичний психолог, 0,25. Основне місце роботи: заклад позашкільної освіти "Міська станція юних техніків" ЧМР</t>
  </si>
  <si>
    <t>52.</t>
  </si>
  <si>
    <t>Мельник Андрій Олександрович</t>
  </si>
  <si>
    <t>Повна вища освіта (освітньо-кваліфікаційний рівень спеціаліста), ВНЗ «Східноевропейський університет економіки і менеджменту», 2009 р.; Уманський державний педагогічний університет імені П.Г. Тичини, 2018 р.</t>
  </si>
  <si>
    <t>Правознавство (юрист). Середня освіта (Фізична культура). Учитель фізичної культури. Керівник спортивних секцій шкільних та позашкільних закладів</t>
  </si>
  <si>
    <t>14р 4м 18дн</t>
  </si>
  <si>
    <t>Керівник гуртка</t>
  </si>
  <si>
    <t>22.04.2023 Свідоцтво ПК№02139133/018616-23 (керівників гуртків закладів освіти), КНЗ "ЧОІПОПП" ЧОР, 90 год /3 кредити ЄКТС, реєстраційний № 1519</t>
  </si>
  <si>
    <t>№ 28-к від 29.08.2025 з 01.09.2025 (сумісник (зовнішній))</t>
  </si>
  <si>
    <t>53.</t>
  </si>
  <si>
    <t>44 р 10м 22дн</t>
  </si>
  <si>
    <t xml:space="preserve">51 р 7м 20дн </t>
  </si>
  <si>
    <t>Завідувач бібліотеки</t>
  </si>
  <si>
    <t>09.04.2022 АБ № 02139133/002002-22 (бібліотекар), 30 год, КНЗ "ЧОІПОПП" ЧОР</t>
  </si>
  <si>
    <t>№52 §8 від 13.10.1980 з 10.10.1980</t>
  </si>
  <si>
    <t>Директор школи</t>
  </si>
  <si>
    <t>Геннадій СКИРДА</t>
  </si>
  <si>
    <t>Пасічна</t>
  </si>
  <si>
    <t>І сем</t>
  </si>
  <si>
    <t>ІІ сем</t>
  </si>
  <si>
    <t>іст у</t>
  </si>
  <si>
    <t>вс</t>
  </si>
  <si>
    <t>право</t>
  </si>
  <si>
    <t>гром</t>
  </si>
  <si>
    <t>дод</t>
  </si>
  <si>
    <t>Ліс</t>
  </si>
  <si>
    <t>5а</t>
  </si>
  <si>
    <t>5б</t>
  </si>
  <si>
    <t>7а</t>
  </si>
  <si>
    <t>8а</t>
  </si>
  <si>
    <t>8б</t>
  </si>
  <si>
    <t>9б</t>
  </si>
  <si>
    <t>9а</t>
  </si>
  <si>
    <t>10а</t>
  </si>
  <si>
    <t>11а</t>
  </si>
  <si>
    <t>Всього в І семестрі</t>
  </si>
  <si>
    <t>Всього в ІІ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</si>
</sst>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.mm\.yyyy"/>
    <numFmt numFmtId="166" formatCode="d\.m\.yyyy"/>
  </numFmts>
  <fonts count="21">
    <font>
      <sz val="10"/>
      <color rgb="FF000000"/>
      <name val="Arimo"/>
      <scheme val="minor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name val="Arimo"/>
    </font>
    <font>
      <sz val="11"/>
      <color theme="1"/>
      <name val="Times New Roman"/>
    </font>
    <font>
      <sz val="10"/>
      <color rgb="FF000000"/>
      <name val="Times New Roman"/>
    </font>
    <font>
      <i/>
      <sz val="10"/>
      <color rgb="FF000000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1"/>
      <color rgb="FF000000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sz val="10"/>
      <color rgb="FF000000"/>
      <name val="'Times New Roman'"/>
    </font>
    <font>
      <sz val="10"/>
      <color rgb="FF1F1F1F"/>
      <name val="Times New Roman"/>
    </font>
    <font>
      <sz val="9"/>
      <color rgb="FF000000"/>
      <name val="Times New Roman"/>
    </font>
    <font>
      <sz val="10"/>
      <color rgb="FFFF0000"/>
      <name val="Times New Roman"/>
    </font>
    <font>
      <sz val="11"/>
      <color rgb="FF1F1F1F"/>
      <name val="Times New Roman"/>
    </font>
    <font>
      <sz val="8"/>
      <color rgb="FF000000"/>
      <name val="Times New Roman"/>
    </font>
    <font>
      <sz val="10"/>
      <color theme="1"/>
      <name val="Arimo"/>
    </font>
    <font>
      <sz val="10"/>
      <color theme="1"/>
      <name val="Arimo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2" fillId="0" borderId="1" xfId="0" applyFont="1" applyBorder="1" applyAlignment="1">
      <alignment vertical="top" wrapText="1"/>
    </xf>
    <xf numFmtId="0" fontId="1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 textRotation="90"/>
    </xf>
    <xf numFmtId="0" fontId="5" fillId="2" borderId="1" xfId="0" applyFont="1" applyFill="1" applyBorder="1" applyAlignment="1">
      <alignment horizontal="left" vertical="center" textRotation="90"/>
    </xf>
    <xf numFmtId="0" fontId="5" fillId="2" borderId="1" xfId="0" applyFont="1" applyFill="1" applyBorder="1" applyAlignment="1">
      <alignment horizontal="left" vertical="center" textRotation="90" wrapText="1"/>
    </xf>
    <xf numFmtId="0" fontId="5" fillId="2" borderId="9" xfId="0" applyFont="1" applyFill="1" applyBorder="1" applyAlignment="1">
      <alignment horizontal="left" vertical="center" textRotation="90" wrapText="1"/>
    </xf>
    <xf numFmtId="0" fontId="5" fillId="2" borderId="9" xfId="0" applyFont="1" applyFill="1" applyBorder="1" applyAlignment="1">
      <alignment horizontal="left" textRotation="90" wrapText="1"/>
    </xf>
    <xf numFmtId="0" fontId="5" fillId="2" borderId="9" xfId="0" applyFont="1" applyFill="1" applyBorder="1" applyAlignment="1">
      <alignment horizontal="left" vertical="center" textRotation="90"/>
    </xf>
    <xf numFmtId="0" fontId="5" fillId="2" borderId="1" xfId="0" applyFont="1" applyFill="1" applyBorder="1" applyAlignment="1">
      <alignment horizontal="left" textRotation="90"/>
    </xf>
    <xf numFmtId="0" fontId="5" fillId="2" borderId="1" xfId="0" applyFont="1" applyFill="1" applyBorder="1" applyAlignment="1">
      <alignment vertical="center" textRotation="90"/>
    </xf>
    <xf numFmtId="0" fontId="5" fillId="2" borderId="1" xfId="0" applyFont="1" applyFill="1" applyBorder="1" applyAlignment="1">
      <alignment vertical="center" textRotation="90" wrapText="1"/>
    </xf>
    <xf numFmtId="0" fontId="1" fillId="2" borderId="1" xfId="0" applyFont="1" applyFill="1" applyBorder="1" applyAlignment="1">
      <alignment horizontal="left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2" fontId="3" fillId="2" borderId="10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textRotation="90"/>
    </xf>
    <xf numFmtId="2" fontId="8" fillId="2" borderId="1" xfId="0" applyNumberFormat="1" applyFont="1" applyFill="1" applyBorder="1" applyAlignment="1">
      <alignment horizontal="left" textRotation="90"/>
    </xf>
    <xf numFmtId="164" fontId="9" fillId="2" borderId="1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 textRotation="90"/>
    </xf>
    <xf numFmtId="0" fontId="3" fillId="2" borderId="5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2" fontId="3" fillId="2" borderId="5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6" fontId="5" fillId="2" borderId="1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4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vertical="top"/>
    </xf>
    <xf numFmtId="0" fontId="14" fillId="0" borderId="1" xfId="0" applyFont="1" applyBorder="1" applyAlignment="1">
      <alignment vertical="top"/>
    </xf>
    <xf numFmtId="0" fontId="6" fillId="0" borderId="0" xfId="0" applyFont="1" applyAlignment="1">
      <alignment vertical="top" wrapText="1"/>
    </xf>
    <xf numFmtId="165" fontId="6" fillId="0" borderId="1" xfId="0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5" fillId="2" borderId="14" xfId="0" applyFont="1" applyFill="1" applyBorder="1" applyAlignment="1">
      <alignment horizontal="left" vertical="top"/>
    </xf>
    <xf numFmtId="14" fontId="2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14" fontId="13" fillId="0" borderId="0" xfId="0" applyNumberFormat="1" applyFont="1" applyAlignment="1">
      <alignment vertical="top"/>
    </xf>
    <xf numFmtId="0" fontId="5" fillId="2" borderId="5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166" fontId="13" fillId="0" borderId="0" xfId="0" applyNumberFormat="1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4" fontId="5" fillId="0" borderId="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14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left" vertical="top"/>
    </xf>
    <xf numFmtId="14" fontId="13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19" fillId="0" borderId="0" xfId="0" applyFont="1"/>
    <xf numFmtId="0" fontId="20" fillId="3" borderId="5" xfId="0" applyFont="1" applyFill="1" applyBorder="1" applyAlignment="1"/>
    <xf numFmtId="0" fontId="20" fillId="3" borderId="1" xfId="0" applyFont="1" applyFill="1" applyBorder="1" applyAlignment="1"/>
    <xf numFmtId="0" fontId="20" fillId="3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/>
    <xf numFmtId="0" fontId="20" fillId="0" borderId="18" xfId="0" applyFont="1" applyBorder="1" applyAlignment="1"/>
    <xf numFmtId="0" fontId="20" fillId="0" borderId="0" xfId="0" applyFont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5" fillId="2" borderId="6" xfId="0" applyFont="1" applyFill="1" applyBorder="1" applyAlignment="1">
      <alignment horizontal="left" vertical="center" textRotation="90" wrapText="1"/>
    </xf>
    <xf numFmtId="0" fontId="4" fillId="0" borderId="7" xfId="0" applyFont="1" applyBorder="1"/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 textRotation="90"/>
    </xf>
    <xf numFmtId="0" fontId="5" fillId="2" borderId="6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left" vertical="top" wrapText="1"/>
    </xf>
    <xf numFmtId="0" fontId="4" fillId="0" borderId="17" xfId="0" applyFont="1" applyBorder="1"/>
    <xf numFmtId="49" fontId="6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4" fillId="0" borderId="1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00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4.44140625" defaultRowHeight="15" customHeight="1"/>
  <cols>
    <col min="1" max="1" width="4.5546875" customWidth="1"/>
    <col min="2" max="2" width="17.33203125" customWidth="1"/>
    <col min="3" max="3" width="16.44140625" customWidth="1"/>
    <col min="4" max="4" width="10.88671875" customWidth="1"/>
    <col min="5" max="5" width="7.6640625" customWidth="1"/>
    <col min="6" max="6" width="11.44140625" customWidth="1"/>
    <col min="7" max="7" width="12.44140625" customWidth="1"/>
    <col min="8" max="8" width="5.88671875" customWidth="1"/>
    <col min="9" max="9" width="8.44140625" customWidth="1"/>
    <col min="10" max="10" width="8" hidden="1" customWidth="1"/>
    <col min="11" max="11" width="7.44140625" hidden="1" customWidth="1"/>
    <col min="12" max="12" width="8.88671875" hidden="1" customWidth="1"/>
    <col min="13" max="13" width="7.6640625" hidden="1" customWidth="1"/>
    <col min="14" max="14" width="7.88671875" hidden="1" customWidth="1"/>
    <col min="15" max="15" width="9" hidden="1" customWidth="1"/>
    <col min="16" max="16" width="6" customWidth="1"/>
    <col min="17" max="17" width="6.6640625" customWidth="1"/>
    <col min="18" max="18" width="6.33203125" customWidth="1"/>
    <col min="19" max="19" width="6.6640625" customWidth="1"/>
    <col min="20" max="20" width="5.88671875" customWidth="1"/>
    <col min="21" max="21" width="6.5546875" customWidth="1"/>
    <col min="22" max="22" width="5.44140625" customWidth="1"/>
    <col min="23" max="23" width="4.88671875" customWidth="1"/>
    <col min="24" max="24" width="5.33203125" customWidth="1"/>
    <col min="25" max="43" width="14.88671875" hidden="1" customWidth="1"/>
    <col min="44" max="44" width="8.33203125" hidden="1" customWidth="1"/>
    <col min="45" max="45" width="6.109375" customWidth="1"/>
    <col min="46" max="46" width="14.88671875" hidden="1" customWidth="1"/>
    <col min="47" max="47" width="11.6640625" customWidth="1"/>
    <col min="48" max="51" width="14.88671875" hidden="1" customWidth="1"/>
    <col min="52" max="52" width="5.44140625" customWidth="1"/>
    <col min="53" max="56" width="14.88671875" hidden="1" customWidth="1"/>
    <col min="57" max="57" width="4" customWidth="1"/>
    <col min="58" max="60" width="14.88671875" hidden="1" customWidth="1"/>
    <col min="61" max="61" width="4.44140625" customWidth="1"/>
    <col min="62" max="70" width="14.88671875" hidden="1" customWidth="1"/>
    <col min="71" max="71" width="25.33203125" hidden="1" customWidth="1"/>
    <col min="72" max="72" width="7.109375" hidden="1" customWidth="1"/>
  </cols>
  <sheetData>
    <row r="1" spans="1:72" ht="13.5" customHeight="1">
      <c r="A1" s="2"/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34.5" customHeight="1">
      <c r="A2" s="144"/>
      <c r="B2" s="145" t="s">
        <v>2</v>
      </c>
      <c r="C2" s="136" t="s">
        <v>3</v>
      </c>
      <c r="D2" s="145" t="s">
        <v>4</v>
      </c>
      <c r="E2" s="145" t="s">
        <v>5</v>
      </c>
      <c r="F2" s="145" t="s">
        <v>6</v>
      </c>
      <c r="G2" s="136" t="s">
        <v>7</v>
      </c>
      <c r="H2" s="136" t="s">
        <v>8</v>
      </c>
      <c r="I2" s="136" t="s">
        <v>9</v>
      </c>
      <c r="J2" s="3"/>
      <c r="K2" s="3"/>
      <c r="L2" s="3"/>
      <c r="M2" s="3"/>
      <c r="N2" s="3"/>
      <c r="O2" s="3"/>
      <c r="P2" s="138" t="s">
        <v>10</v>
      </c>
      <c r="Q2" s="134"/>
      <c r="R2" s="134"/>
      <c r="S2" s="134"/>
      <c r="T2" s="134"/>
      <c r="U2" s="135"/>
      <c r="V2" s="138" t="s">
        <v>11</v>
      </c>
      <c r="W2" s="134"/>
      <c r="X2" s="13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139" t="s">
        <v>12</v>
      </c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5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78.75" customHeight="1">
      <c r="A3" s="137"/>
      <c r="B3" s="137"/>
      <c r="C3" s="137"/>
      <c r="D3" s="137"/>
      <c r="E3" s="137"/>
      <c r="F3" s="137"/>
      <c r="G3" s="137"/>
      <c r="H3" s="137"/>
      <c r="I3" s="137"/>
      <c r="J3" s="4" t="s">
        <v>13</v>
      </c>
      <c r="K3" s="5" t="s">
        <v>14</v>
      </c>
      <c r="L3" s="5" t="s">
        <v>15</v>
      </c>
      <c r="M3" s="5" t="s">
        <v>16</v>
      </c>
      <c r="N3" s="6" t="s">
        <v>17</v>
      </c>
      <c r="O3" s="6" t="s">
        <v>18</v>
      </c>
      <c r="P3" s="7" t="s">
        <v>19</v>
      </c>
      <c r="Q3" s="7" t="s">
        <v>20</v>
      </c>
      <c r="R3" s="7" t="s">
        <v>21</v>
      </c>
      <c r="S3" s="7" t="s">
        <v>22</v>
      </c>
      <c r="T3" s="7" t="s">
        <v>23</v>
      </c>
      <c r="U3" s="8" t="s">
        <v>24</v>
      </c>
      <c r="V3" s="9" t="s">
        <v>25</v>
      </c>
      <c r="W3" s="7" t="s">
        <v>26</v>
      </c>
      <c r="X3" s="7" t="s">
        <v>0</v>
      </c>
      <c r="Y3" s="5" t="s">
        <v>27</v>
      </c>
      <c r="Z3" s="5" t="s">
        <v>28</v>
      </c>
      <c r="AA3" s="6" t="s">
        <v>29</v>
      </c>
      <c r="AB3" s="5" t="s">
        <v>30</v>
      </c>
      <c r="AC3" s="5" t="s">
        <v>31</v>
      </c>
      <c r="AD3" s="6" t="s">
        <v>32</v>
      </c>
      <c r="AE3" s="5"/>
      <c r="AF3" s="5" t="s">
        <v>33</v>
      </c>
      <c r="AG3" s="6" t="s">
        <v>34</v>
      </c>
      <c r="AH3" s="6" t="s">
        <v>32</v>
      </c>
      <c r="AI3" s="5"/>
      <c r="AJ3" s="5" t="s">
        <v>35</v>
      </c>
      <c r="AK3" s="5" t="s">
        <v>35</v>
      </c>
      <c r="AL3" s="5" t="s">
        <v>36</v>
      </c>
      <c r="AM3" s="5" t="s">
        <v>37</v>
      </c>
      <c r="AN3" s="5" t="s">
        <v>38</v>
      </c>
      <c r="AO3" s="5" t="s">
        <v>39</v>
      </c>
      <c r="AP3" s="5" t="s">
        <v>40</v>
      </c>
      <c r="AQ3" s="5" t="s">
        <v>41</v>
      </c>
      <c r="AR3" s="10" t="s">
        <v>42</v>
      </c>
      <c r="AS3" s="6" t="s">
        <v>43</v>
      </c>
      <c r="AT3" s="6" t="s">
        <v>44</v>
      </c>
      <c r="AU3" s="5" t="s">
        <v>45</v>
      </c>
      <c r="AV3" s="11" t="s">
        <v>46</v>
      </c>
      <c r="AW3" s="11" t="s">
        <v>47</v>
      </c>
      <c r="AX3" s="11" t="s">
        <v>48</v>
      </c>
      <c r="AY3" s="11" t="s">
        <v>49</v>
      </c>
      <c r="AZ3" s="12" t="s">
        <v>50</v>
      </c>
      <c r="BA3" s="11" t="s">
        <v>51</v>
      </c>
      <c r="BB3" s="11" t="s">
        <v>52</v>
      </c>
      <c r="BC3" s="11" t="s">
        <v>53</v>
      </c>
      <c r="BD3" s="11" t="s">
        <v>54</v>
      </c>
      <c r="BE3" s="11" t="s">
        <v>55</v>
      </c>
      <c r="BF3" s="11" t="s">
        <v>56</v>
      </c>
      <c r="BG3" s="11" t="s">
        <v>53</v>
      </c>
      <c r="BH3" s="11" t="s">
        <v>57</v>
      </c>
      <c r="BI3" s="11" t="s">
        <v>58</v>
      </c>
      <c r="BJ3" s="13" t="s">
        <v>59</v>
      </c>
      <c r="BK3" s="14" t="s">
        <v>60</v>
      </c>
      <c r="BL3" s="13"/>
      <c r="BM3" s="13" t="s">
        <v>38</v>
      </c>
      <c r="BN3" s="13" t="s">
        <v>39</v>
      </c>
      <c r="BO3" s="13" t="s">
        <v>40</v>
      </c>
      <c r="BP3" s="13" t="s">
        <v>41</v>
      </c>
      <c r="BQ3" s="13" t="s">
        <v>61</v>
      </c>
      <c r="BR3" s="13" t="s">
        <v>62</v>
      </c>
      <c r="BS3" s="13" t="s">
        <v>2</v>
      </c>
      <c r="BT3" s="15"/>
    </row>
    <row r="4" spans="1:72" ht="13.5" customHeight="1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6">
        <v>10</v>
      </c>
      <c r="K4" s="16"/>
      <c r="L4" s="16">
        <v>11</v>
      </c>
      <c r="M4" s="16"/>
      <c r="N4" s="16"/>
      <c r="O4" s="16"/>
      <c r="P4" s="16">
        <v>10</v>
      </c>
      <c r="Q4" s="16">
        <v>11</v>
      </c>
      <c r="R4" s="16">
        <v>12</v>
      </c>
      <c r="S4" s="16">
        <v>13</v>
      </c>
      <c r="T4" s="17">
        <v>14</v>
      </c>
      <c r="U4" s="17">
        <v>15</v>
      </c>
      <c r="V4" s="16">
        <v>16</v>
      </c>
      <c r="W4" s="16">
        <v>17</v>
      </c>
      <c r="X4" s="16">
        <v>18</v>
      </c>
      <c r="Y4" s="16"/>
      <c r="Z4" s="16"/>
      <c r="AA4" s="16"/>
      <c r="AB4" s="16">
        <v>19</v>
      </c>
      <c r="AC4" s="16">
        <v>20</v>
      </c>
      <c r="AD4" s="16">
        <v>21</v>
      </c>
      <c r="AE4" s="16">
        <v>22</v>
      </c>
      <c r="AF4" s="16">
        <v>23</v>
      </c>
      <c r="AG4" s="16">
        <v>24</v>
      </c>
      <c r="AH4" s="16">
        <v>25</v>
      </c>
      <c r="AI4" s="16">
        <v>26</v>
      </c>
      <c r="AJ4" s="16">
        <v>27</v>
      </c>
      <c r="AK4" s="16">
        <v>27</v>
      </c>
      <c r="AL4" s="16">
        <v>28</v>
      </c>
      <c r="AM4" s="16">
        <v>29</v>
      </c>
      <c r="AN4" s="16">
        <v>30</v>
      </c>
      <c r="AO4" s="16"/>
      <c r="AP4" s="16">
        <v>31</v>
      </c>
      <c r="AQ4" s="16">
        <v>32</v>
      </c>
      <c r="AR4" s="16"/>
      <c r="AS4" s="16">
        <v>19</v>
      </c>
      <c r="AT4" s="16">
        <v>34</v>
      </c>
      <c r="AU4" s="16">
        <v>20</v>
      </c>
      <c r="AV4" s="16">
        <v>37</v>
      </c>
      <c r="AW4" s="16">
        <v>38</v>
      </c>
      <c r="AX4" s="16">
        <v>39</v>
      </c>
      <c r="AY4" s="16">
        <v>40</v>
      </c>
      <c r="AZ4" s="16">
        <v>21</v>
      </c>
      <c r="BA4" s="16">
        <v>42</v>
      </c>
      <c r="BB4" s="16"/>
      <c r="BC4" s="16"/>
      <c r="BD4" s="16">
        <v>43</v>
      </c>
      <c r="BE4" s="16">
        <v>22</v>
      </c>
      <c r="BF4" s="16">
        <v>45</v>
      </c>
      <c r="BG4" s="16">
        <v>46</v>
      </c>
      <c r="BH4" s="16">
        <v>47</v>
      </c>
      <c r="BI4" s="16">
        <v>23</v>
      </c>
      <c r="BJ4" s="18">
        <v>50</v>
      </c>
      <c r="BK4" s="18">
        <v>51</v>
      </c>
      <c r="BL4" s="18">
        <v>52</v>
      </c>
      <c r="BM4" s="18">
        <v>53</v>
      </c>
      <c r="BN4" s="18">
        <v>54</v>
      </c>
      <c r="BO4" s="18">
        <v>55</v>
      </c>
      <c r="BP4" s="18">
        <v>56</v>
      </c>
      <c r="BQ4" s="18">
        <v>57</v>
      </c>
      <c r="BR4" s="18"/>
      <c r="BS4" s="18"/>
      <c r="BT4" s="15"/>
    </row>
    <row r="5" spans="1:72" ht="12.75" customHeight="1">
      <c r="A5" s="140">
        <v>1</v>
      </c>
      <c r="B5" s="141" t="s">
        <v>63</v>
      </c>
      <c r="C5" s="19" t="s">
        <v>64</v>
      </c>
      <c r="D5" s="20"/>
      <c r="E5" s="20" t="s">
        <v>65</v>
      </c>
      <c r="F5" s="20"/>
      <c r="G5" s="20" t="s">
        <v>66</v>
      </c>
      <c r="H5" s="20">
        <v>17</v>
      </c>
      <c r="I5" s="21">
        <v>5286</v>
      </c>
      <c r="J5" s="22">
        <v>0.3</v>
      </c>
      <c r="K5" s="22"/>
      <c r="L5" s="21"/>
      <c r="M5" s="21"/>
      <c r="N5" s="21"/>
      <c r="O5" s="21"/>
      <c r="P5" s="21"/>
      <c r="Q5" s="21"/>
      <c r="R5" s="21"/>
      <c r="S5" s="21"/>
      <c r="T5" s="21"/>
      <c r="U5" s="23"/>
      <c r="V5" s="24"/>
      <c r="W5" s="23"/>
      <c r="X5" s="23"/>
      <c r="Y5" s="21"/>
      <c r="Z5" s="21"/>
      <c r="AA5" s="21">
        <f t="shared" ref="AA5:AA6" si="0">O5/18*Q5</f>
        <v>0</v>
      </c>
      <c r="AB5" s="21"/>
      <c r="AC5" s="21"/>
      <c r="AD5" s="21">
        <f t="shared" ref="AD5:AD6" si="1">O5/18*S5</f>
        <v>0</v>
      </c>
      <c r="AE5" s="21"/>
      <c r="AF5" s="21">
        <f t="shared" ref="AF5:AF6" si="2">I5/18*T4</f>
        <v>4111.3333333333339</v>
      </c>
      <c r="AG5" s="21">
        <f t="shared" ref="AG5:AG6" si="3">AF5*35%</f>
        <v>1438.9666666666667</v>
      </c>
      <c r="AH5" s="21">
        <f t="shared" ref="AH5:AH6" si="4">O5/18*U4</f>
        <v>0</v>
      </c>
      <c r="AI5" s="21"/>
      <c r="AJ5" s="21"/>
      <c r="AK5" s="21"/>
      <c r="AL5" s="21"/>
      <c r="AM5" s="21">
        <f>AB5+AC5+AD5+AE5+AF5+AG5+AH5+AI5+AK5+AL5</f>
        <v>5550.3000000000011</v>
      </c>
      <c r="AN5" s="21">
        <f>MAX(AM5-AL5-AK5-AD5-AH5)*20%</f>
        <v>1110.0600000000002</v>
      </c>
      <c r="AO5" s="21"/>
      <c r="AP5" s="21"/>
      <c r="AQ5" s="21"/>
      <c r="AR5" s="22"/>
      <c r="AS5" s="21"/>
      <c r="AT5" s="25"/>
      <c r="AU5" s="21"/>
      <c r="AV5" s="15"/>
      <c r="AW5" s="26"/>
      <c r="AX5" s="26"/>
      <c r="AY5" s="26"/>
      <c r="AZ5" s="20"/>
      <c r="BA5" s="21"/>
      <c r="BB5" s="21"/>
      <c r="BC5" s="21"/>
      <c r="BD5" s="21"/>
      <c r="BE5" s="24"/>
      <c r="BF5" s="21"/>
      <c r="BG5" s="21"/>
      <c r="BH5" s="21"/>
      <c r="BI5" s="21"/>
      <c r="BJ5" s="26">
        <v>3057</v>
      </c>
      <c r="BK5" s="26"/>
      <c r="BL5" s="26"/>
      <c r="BM5" s="26">
        <f>MAX(BJ5+BK5)*20%</f>
        <v>611.4</v>
      </c>
      <c r="BN5" s="26"/>
      <c r="BO5" s="26"/>
      <c r="BP5" s="26">
        <f>MAX(BJ5+BK5)*30%</f>
        <v>917.1</v>
      </c>
      <c r="BQ5" s="27">
        <f>SUM(AM5:BP5)</f>
        <v>11245.86</v>
      </c>
      <c r="BR5" s="142"/>
      <c r="BS5" s="143" t="str">
        <f>B5</f>
        <v>Скирда Г. Ф.</v>
      </c>
      <c r="BT5" s="15">
        <f t="shared" ref="BT5:BT6" si="5">A5</f>
        <v>1</v>
      </c>
    </row>
    <row r="6" spans="1:72" ht="12.75" customHeight="1">
      <c r="A6" s="137"/>
      <c r="B6" s="137"/>
      <c r="C6" s="19" t="s">
        <v>67</v>
      </c>
      <c r="D6" s="20" t="s">
        <v>68</v>
      </c>
      <c r="E6" s="20" t="s">
        <v>65</v>
      </c>
      <c r="F6" s="20" t="s">
        <v>65</v>
      </c>
      <c r="G6" s="20" t="s">
        <v>66</v>
      </c>
      <c r="H6" s="20">
        <v>14</v>
      </c>
      <c r="I6" s="21">
        <v>4264</v>
      </c>
      <c r="J6" s="22">
        <v>0.3</v>
      </c>
      <c r="K6" s="22">
        <v>0.15</v>
      </c>
      <c r="L6" s="21">
        <f>I6*15%</f>
        <v>639.6</v>
      </c>
      <c r="M6" s="22">
        <v>0.15</v>
      </c>
      <c r="N6" s="22"/>
      <c r="O6" s="22"/>
      <c r="P6" s="21"/>
      <c r="Q6" s="21"/>
      <c r="R6" s="21"/>
      <c r="S6" s="21"/>
      <c r="T6" s="21">
        <v>9</v>
      </c>
      <c r="U6" s="23"/>
      <c r="V6" s="24"/>
      <c r="W6" s="23"/>
      <c r="X6" s="23">
        <v>9</v>
      </c>
      <c r="Y6" s="21">
        <f>I6/18*(P6+Q6)</f>
        <v>0</v>
      </c>
      <c r="Z6" s="21">
        <f>L6/18*(P6+Q6)</f>
        <v>0</v>
      </c>
      <c r="AA6" s="21">
        <f t="shared" si="0"/>
        <v>0</v>
      </c>
      <c r="AB6" s="21">
        <f>I6/18*R6</f>
        <v>0</v>
      </c>
      <c r="AC6" s="21">
        <f>AB6*15%</f>
        <v>0</v>
      </c>
      <c r="AD6" s="21">
        <f t="shared" si="1"/>
        <v>0</v>
      </c>
      <c r="AE6" s="21"/>
      <c r="AF6" s="21">
        <f t="shared" si="2"/>
        <v>0</v>
      </c>
      <c r="AG6" s="21">
        <f t="shared" si="3"/>
        <v>0</v>
      </c>
      <c r="AH6" s="21">
        <f t="shared" si="4"/>
        <v>0</v>
      </c>
      <c r="AI6" s="21"/>
      <c r="AJ6" s="21">
        <f>(I6+L6)*M6/18*V6</f>
        <v>0</v>
      </c>
      <c r="AK6" s="21">
        <f>(I6+L6)*M6/18*W6</f>
        <v>0</v>
      </c>
      <c r="AL6" s="21">
        <f>(I6+L6)*M6/18*X6</f>
        <v>367.77000000000004</v>
      </c>
      <c r="AM6" s="21">
        <f>AB6+AC6+AD6+AE6+AF6+AG6+AH6</f>
        <v>0</v>
      </c>
      <c r="AN6" s="21">
        <f>AM6*20%</f>
        <v>0</v>
      </c>
      <c r="AO6" s="21"/>
      <c r="AP6" s="21"/>
      <c r="AQ6" s="21">
        <f>AM6*30%</f>
        <v>0</v>
      </c>
      <c r="AR6" s="22"/>
      <c r="AS6" s="21"/>
      <c r="AT6" s="25"/>
      <c r="AU6" s="21"/>
      <c r="AV6" s="15"/>
      <c r="AW6" s="26"/>
      <c r="AX6" s="26"/>
      <c r="AY6" s="26"/>
      <c r="AZ6" s="20"/>
      <c r="BA6" s="21"/>
      <c r="BB6" s="21"/>
      <c r="BC6" s="21"/>
      <c r="BD6" s="21"/>
      <c r="BE6" s="24"/>
      <c r="BF6" s="21"/>
      <c r="BG6" s="21"/>
      <c r="BH6" s="21"/>
      <c r="BI6" s="21"/>
      <c r="BJ6" s="26"/>
      <c r="BK6" s="26"/>
      <c r="BL6" s="26"/>
      <c r="BM6" s="26"/>
      <c r="BN6" s="26"/>
      <c r="BO6" s="26"/>
      <c r="BP6" s="26"/>
      <c r="BQ6" s="27" t="e">
        <f>AJ6+AK6+AL6+AM6+AN6+AO6+AP6+AQ6+AS6+#REF!+AW6</f>
        <v>#REF!</v>
      </c>
      <c r="BR6" s="137"/>
      <c r="BS6" s="137"/>
      <c r="BT6" s="15">
        <f t="shared" si="5"/>
        <v>0</v>
      </c>
    </row>
    <row r="7" spans="1:72" ht="12.75" customHeight="1">
      <c r="A7" s="28"/>
      <c r="B7" s="140" t="s">
        <v>69</v>
      </c>
      <c r="C7" s="19" t="s">
        <v>70</v>
      </c>
      <c r="D7" s="20"/>
      <c r="E7" s="20" t="s">
        <v>65</v>
      </c>
      <c r="F7" s="20" t="s">
        <v>65</v>
      </c>
      <c r="G7" s="20" t="s">
        <v>71</v>
      </c>
      <c r="H7" s="20">
        <v>16</v>
      </c>
      <c r="I7" s="21"/>
      <c r="J7" s="22"/>
      <c r="K7" s="22"/>
      <c r="L7" s="21"/>
      <c r="M7" s="22"/>
      <c r="N7" s="22"/>
      <c r="O7" s="22"/>
      <c r="P7" s="21"/>
      <c r="Q7" s="21"/>
      <c r="R7" s="21"/>
      <c r="S7" s="21"/>
      <c r="T7" s="21"/>
      <c r="U7" s="23"/>
      <c r="V7" s="24"/>
      <c r="W7" s="23"/>
      <c r="X7" s="23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2"/>
      <c r="AS7" s="21"/>
      <c r="AT7" s="25"/>
      <c r="AU7" s="21"/>
      <c r="AV7" s="15"/>
      <c r="AW7" s="26"/>
      <c r="AX7" s="26"/>
      <c r="AY7" s="26"/>
      <c r="AZ7" s="20"/>
      <c r="BA7" s="21"/>
      <c r="BB7" s="21"/>
      <c r="BC7" s="21"/>
      <c r="BD7" s="21"/>
      <c r="BE7" s="24"/>
      <c r="BF7" s="21"/>
      <c r="BG7" s="21"/>
      <c r="BH7" s="21"/>
      <c r="BI7" s="21"/>
      <c r="BJ7" s="26"/>
      <c r="BK7" s="26"/>
      <c r="BL7" s="26"/>
      <c r="BM7" s="26"/>
      <c r="BN7" s="26"/>
      <c r="BO7" s="26"/>
      <c r="BP7" s="26"/>
      <c r="BQ7" s="27"/>
      <c r="BR7" s="29"/>
      <c r="BS7" s="30"/>
      <c r="BT7" s="15"/>
    </row>
    <row r="8" spans="1:72" ht="12.75" customHeight="1">
      <c r="A8" s="28">
        <v>2</v>
      </c>
      <c r="B8" s="137"/>
      <c r="C8" s="19" t="s">
        <v>72</v>
      </c>
      <c r="D8" s="20"/>
      <c r="E8" s="20" t="s">
        <v>65</v>
      </c>
      <c r="F8" s="20" t="s">
        <v>65</v>
      </c>
      <c r="G8" s="20" t="s">
        <v>71</v>
      </c>
      <c r="H8" s="20">
        <v>14</v>
      </c>
      <c r="I8" s="21">
        <v>4264</v>
      </c>
      <c r="J8" s="22"/>
      <c r="K8" s="22"/>
      <c r="L8" s="21"/>
      <c r="M8" s="22"/>
      <c r="N8" s="22"/>
      <c r="O8" s="22"/>
      <c r="P8" s="21"/>
      <c r="Q8" s="21"/>
      <c r="R8" s="21"/>
      <c r="S8" s="21"/>
      <c r="T8" s="21"/>
      <c r="U8" s="23"/>
      <c r="V8" s="24"/>
      <c r="W8" s="23"/>
      <c r="X8" s="23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2"/>
      <c r="AS8" s="21"/>
      <c r="AT8" s="25"/>
      <c r="AU8" s="21"/>
      <c r="AV8" s="15"/>
      <c r="AW8" s="26"/>
      <c r="AX8" s="26"/>
      <c r="AY8" s="26"/>
      <c r="AZ8" s="20"/>
      <c r="BA8" s="21"/>
      <c r="BB8" s="21"/>
      <c r="BC8" s="21"/>
      <c r="BD8" s="21"/>
      <c r="BE8" s="24"/>
      <c r="BF8" s="21"/>
      <c r="BG8" s="21"/>
      <c r="BH8" s="21"/>
      <c r="BI8" s="21"/>
      <c r="BJ8" s="26"/>
      <c r="BK8" s="26"/>
      <c r="BL8" s="26"/>
      <c r="BM8" s="26"/>
      <c r="BN8" s="26"/>
      <c r="BO8" s="26"/>
      <c r="BP8" s="26"/>
      <c r="BQ8" s="27"/>
      <c r="BR8" s="29"/>
      <c r="BS8" s="30"/>
      <c r="BT8" s="15"/>
    </row>
    <row r="9" spans="1:72" ht="12.75" customHeight="1">
      <c r="A9" s="140">
        <v>3</v>
      </c>
      <c r="B9" s="141" t="s">
        <v>73</v>
      </c>
      <c r="C9" s="19" t="s">
        <v>70</v>
      </c>
      <c r="D9" s="22"/>
      <c r="E9" s="20" t="s">
        <v>65</v>
      </c>
      <c r="F9" s="20"/>
      <c r="G9" s="20" t="s">
        <v>74</v>
      </c>
      <c r="H9" s="20">
        <v>16</v>
      </c>
      <c r="I9" s="21"/>
      <c r="J9" s="22">
        <v>0.3</v>
      </c>
      <c r="K9" s="22"/>
      <c r="L9" s="21"/>
      <c r="M9" s="21"/>
      <c r="N9" s="21"/>
      <c r="O9" s="21"/>
      <c r="P9" s="21"/>
      <c r="Q9" s="21"/>
      <c r="R9" s="21">
        <v>9</v>
      </c>
      <c r="S9" s="21"/>
      <c r="T9" s="21">
        <v>0.5</v>
      </c>
      <c r="U9" s="23"/>
      <c r="V9" s="24"/>
      <c r="W9" s="23"/>
      <c r="X9" s="23"/>
      <c r="Y9" s="21"/>
      <c r="Z9" s="21"/>
      <c r="AA9" s="21">
        <f t="shared" ref="AA9:AA12" si="6">O9/18*Q9</f>
        <v>0</v>
      </c>
      <c r="AB9" s="21"/>
      <c r="AC9" s="21"/>
      <c r="AD9" s="21">
        <f t="shared" ref="AD9:AD12" si="7">O9/18*S9</f>
        <v>0</v>
      </c>
      <c r="AE9" s="21"/>
      <c r="AF9" s="21">
        <f>I9/18*T6</f>
        <v>0</v>
      </c>
      <c r="AG9" s="21">
        <f>AF9*35%</f>
        <v>0</v>
      </c>
      <c r="AH9" s="21">
        <f>O9/18*U6</f>
        <v>0</v>
      </c>
      <c r="AI9" s="21"/>
      <c r="AJ9" s="21"/>
      <c r="AK9" s="21"/>
      <c r="AL9" s="21"/>
      <c r="AM9" s="21">
        <f>AB9+AC9+AD9+AE9+AF9+AG9+AH9+AI9+AK9+AL9</f>
        <v>0</v>
      </c>
      <c r="AN9" s="21">
        <f>MAX(AM9-AL9-AK9-AD9-AH9)*20%</f>
        <v>0</v>
      </c>
      <c r="AO9" s="21"/>
      <c r="AP9" s="21"/>
      <c r="AQ9" s="21"/>
      <c r="AR9" s="22"/>
      <c r="AS9" s="21"/>
      <c r="AT9" s="25"/>
      <c r="AU9" s="21"/>
      <c r="AV9" s="15"/>
      <c r="AW9" s="26"/>
      <c r="AX9" s="26"/>
      <c r="AY9" s="26"/>
      <c r="AZ9" s="20"/>
      <c r="BA9" s="21"/>
      <c r="BB9" s="21"/>
      <c r="BC9" s="21"/>
      <c r="BD9" s="21"/>
      <c r="BE9" s="24"/>
      <c r="BF9" s="21"/>
      <c r="BG9" s="21"/>
      <c r="BH9" s="21"/>
      <c r="BI9" s="21"/>
      <c r="BJ9" s="26">
        <f>I9*75%</f>
        <v>0</v>
      </c>
      <c r="BK9" s="26"/>
      <c r="BL9" s="26"/>
      <c r="BM9" s="26">
        <f>BJ9*20%</f>
        <v>0</v>
      </c>
      <c r="BN9" s="26"/>
      <c r="BO9" s="26"/>
      <c r="BP9" s="26">
        <f>MAX(BJ9+BK9)*30%</f>
        <v>0</v>
      </c>
      <c r="BQ9" s="27">
        <f t="shared" ref="BQ9:BQ10" si="8">SUM(AM9:BP9)</f>
        <v>0</v>
      </c>
      <c r="BR9" s="142"/>
      <c r="BS9" s="143" t="str">
        <f>B9</f>
        <v>Вдовченко Т. В.</v>
      </c>
      <c r="BT9" s="15">
        <f t="shared" ref="BT9:BT12" si="9">A9</f>
        <v>3</v>
      </c>
    </row>
    <row r="10" spans="1:72" ht="12.75" customHeight="1">
      <c r="A10" s="137"/>
      <c r="B10" s="137"/>
      <c r="C10" s="19" t="s">
        <v>75</v>
      </c>
      <c r="D10" s="20" t="s">
        <v>68</v>
      </c>
      <c r="E10" s="20" t="s">
        <v>65</v>
      </c>
      <c r="F10" s="20" t="s">
        <v>65</v>
      </c>
      <c r="G10" s="20" t="s">
        <v>74</v>
      </c>
      <c r="H10" s="20">
        <v>14</v>
      </c>
      <c r="I10" s="21">
        <v>4264</v>
      </c>
      <c r="J10" s="22">
        <v>0.3</v>
      </c>
      <c r="K10" s="22">
        <v>0.15</v>
      </c>
      <c r="L10" s="21">
        <f t="shared" ref="L10:L11" si="10">I10*15%</f>
        <v>639.6</v>
      </c>
      <c r="M10" s="22"/>
      <c r="N10" s="22">
        <v>0.2</v>
      </c>
      <c r="O10" s="21">
        <f>I10*N10</f>
        <v>852.80000000000007</v>
      </c>
      <c r="P10" s="21"/>
      <c r="Q10" s="21"/>
      <c r="R10" s="21"/>
      <c r="S10" s="21"/>
      <c r="T10" s="21"/>
      <c r="U10" s="23"/>
      <c r="V10" s="24"/>
      <c r="W10" s="24"/>
      <c r="X10" s="24"/>
      <c r="Y10" s="21">
        <f t="shared" ref="Y10:Y12" si="11">I10/18*(P10+Q10)</f>
        <v>0</v>
      </c>
      <c r="Z10" s="21">
        <f t="shared" ref="Z10:Z12" si="12">L10/18*(P10+Q10)</f>
        <v>0</v>
      </c>
      <c r="AA10" s="21">
        <f t="shared" si="6"/>
        <v>0</v>
      </c>
      <c r="AB10" s="21">
        <f t="shared" ref="AB10:AB12" si="13">I10/18*(R10+S10)</f>
        <v>0</v>
      </c>
      <c r="AC10" s="21">
        <f t="shared" ref="AC10:AC12" si="14">L10/18*(R10+S10)</f>
        <v>0</v>
      </c>
      <c r="AD10" s="21">
        <f t="shared" si="7"/>
        <v>0</v>
      </c>
      <c r="AE10" s="21"/>
      <c r="AF10" s="21">
        <f>I10/18*(T9+U9)</f>
        <v>118.44444444444444</v>
      </c>
      <c r="AG10" s="21">
        <f>L10/18*(T9+U9)</f>
        <v>17.766666666666666</v>
      </c>
      <c r="AH10" s="21">
        <f>O10/18*U9</f>
        <v>0</v>
      </c>
      <c r="AI10" s="21"/>
      <c r="AJ10" s="21">
        <f t="shared" ref="AJ10:AJ12" si="15">(I10+L10)*M10/18*V10</f>
        <v>0</v>
      </c>
      <c r="AK10" s="21">
        <f t="shared" ref="AK10:AK12" si="16">(I10+L10)*M10/18*W10</f>
        <v>0</v>
      </c>
      <c r="AL10" s="21">
        <f t="shared" ref="AL10:AL12" si="17">(I10+L10)*M10/18*X10</f>
        <v>0</v>
      </c>
      <c r="AM10" s="21">
        <f t="shared" ref="AM10:AM12" si="18">AG10+AF10+AC10+AB10+Z10+Y10+AD10+AA10+AH10</f>
        <v>136.21111111111111</v>
      </c>
      <c r="AN10" s="21">
        <f t="shared" ref="AN10:AN12" si="19">AM10*20%</f>
        <v>27.242222222222225</v>
      </c>
      <c r="AO10" s="21"/>
      <c r="AP10" s="21"/>
      <c r="AQ10" s="21">
        <f t="shared" ref="AQ10:AQ12" si="20">AM10*J10</f>
        <v>40.86333333333333</v>
      </c>
      <c r="AR10" s="22"/>
      <c r="AS10" s="21"/>
      <c r="AT10" s="25"/>
      <c r="AU10" s="21"/>
      <c r="AV10" s="15"/>
      <c r="AW10" s="26"/>
      <c r="AX10" s="26"/>
      <c r="AY10" s="26"/>
      <c r="AZ10" s="20"/>
      <c r="BA10" s="21"/>
      <c r="BB10" s="21"/>
      <c r="BC10" s="21"/>
      <c r="BD10" s="21"/>
      <c r="BE10" s="24"/>
      <c r="BF10" s="21"/>
      <c r="BG10" s="21"/>
      <c r="BH10" s="21"/>
      <c r="BI10" s="21"/>
      <c r="BJ10" s="26"/>
      <c r="BK10" s="26"/>
      <c r="BL10" s="26"/>
      <c r="BM10" s="26"/>
      <c r="BN10" s="26"/>
      <c r="BO10" s="26"/>
      <c r="BP10" s="26"/>
      <c r="BQ10" s="27">
        <f t="shared" si="8"/>
        <v>204.31666666666666</v>
      </c>
      <c r="BR10" s="137"/>
      <c r="BS10" s="137"/>
      <c r="BT10" s="15">
        <f t="shared" si="9"/>
        <v>0</v>
      </c>
    </row>
    <row r="11" spans="1:72" ht="12.75" customHeight="1">
      <c r="A11" s="20">
        <v>4</v>
      </c>
      <c r="B11" s="20" t="s">
        <v>76</v>
      </c>
      <c r="C11" s="19" t="s">
        <v>77</v>
      </c>
      <c r="D11" s="20" t="s">
        <v>68</v>
      </c>
      <c r="E11" s="20" t="s">
        <v>65</v>
      </c>
      <c r="F11" s="20" t="s">
        <v>65</v>
      </c>
      <c r="G11" s="20" t="s">
        <v>78</v>
      </c>
      <c r="H11" s="20">
        <v>14</v>
      </c>
      <c r="I11" s="21">
        <v>4264</v>
      </c>
      <c r="J11" s="22">
        <v>0.3</v>
      </c>
      <c r="K11" s="22">
        <v>0.15</v>
      </c>
      <c r="L11" s="21">
        <f t="shared" si="10"/>
        <v>639.6</v>
      </c>
      <c r="M11" s="22">
        <v>0.1</v>
      </c>
      <c r="N11" s="22"/>
      <c r="O11" s="22"/>
      <c r="P11" s="21">
        <v>4</v>
      </c>
      <c r="Q11" s="21"/>
      <c r="R11" s="21">
        <v>3</v>
      </c>
      <c r="S11" s="21"/>
      <c r="T11" s="21"/>
      <c r="U11" s="23"/>
      <c r="V11" s="24">
        <v>4</v>
      </c>
      <c r="W11" s="24">
        <v>3</v>
      </c>
      <c r="X11" s="24"/>
      <c r="Y11" s="21">
        <f t="shared" si="11"/>
        <v>947.55555555555554</v>
      </c>
      <c r="Z11" s="21">
        <f t="shared" si="12"/>
        <v>142.13333333333333</v>
      </c>
      <c r="AA11" s="21">
        <f t="shared" si="6"/>
        <v>0</v>
      </c>
      <c r="AB11" s="21">
        <f t="shared" si="13"/>
        <v>710.66666666666663</v>
      </c>
      <c r="AC11" s="21">
        <f t="shared" si="14"/>
        <v>106.6</v>
      </c>
      <c r="AD11" s="21">
        <f t="shared" si="7"/>
        <v>0</v>
      </c>
      <c r="AE11" s="21"/>
      <c r="AF11" s="21" t="e">
        <f t="shared" ref="AF11:AF12" si="21">I11/18*(#REF!+#REF!)</f>
        <v>#REF!</v>
      </c>
      <c r="AG11" s="21" t="e">
        <f t="shared" ref="AG11:AG12" si="22">L11/18*(#REF!+#REF!)</f>
        <v>#REF!</v>
      </c>
      <c r="AH11" s="21" t="e">
        <f t="shared" ref="AH11:AH12" si="23">O11/18*#REF!</f>
        <v>#REF!</v>
      </c>
      <c r="AI11" s="21"/>
      <c r="AJ11" s="21">
        <f t="shared" si="15"/>
        <v>108.9688888888889</v>
      </c>
      <c r="AK11" s="21">
        <f t="shared" si="16"/>
        <v>81.726666666666674</v>
      </c>
      <c r="AL11" s="21">
        <f t="shared" si="17"/>
        <v>0</v>
      </c>
      <c r="AM11" s="21" t="e">
        <f t="shared" si="18"/>
        <v>#REF!</v>
      </c>
      <c r="AN11" s="21" t="e">
        <f t="shared" si="19"/>
        <v>#REF!</v>
      </c>
      <c r="AO11" s="21"/>
      <c r="AP11" s="21"/>
      <c r="AQ11" s="21" t="e">
        <f t="shared" si="20"/>
        <v>#REF!</v>
      </c>
      <c r="AR11" s="22"/>
      <c r="AS11" s="21"/>
      <c r="AT11" s="25"/>
      <c r="AU11" s="21"/>
      <c r="AV11" s="15"/>
      <c r="AW11" s="26"/>
      <c r="AX11" s="26"/>
      <c r="AY11" s="26"/>
      <c r="AZ11" s="20"/>
      <c r="BA11" s="21"/>
      <c r="BB11" s="21"/>
      <c r="BC11" s="21"/>
      <c r="BD11" s="21"/>
      <c r="BE11" s="24"/>
      <c r="BF11" s="21"/>
      <c r="BG11" s="21"/>
      <c r="BH11" s="21"/>
      <c r="BI11" s="21"/>
      <c r="BJ11" s="26"/>
      <c r="BK11" s="26"/>
      <c r="BL11" s="26"/>
      <c r="BM11" s="26"/>
      <c r="BN11" s="26"/>
      <c r="BO11" s="26"/>
      <c r="BP11" s="26"/>
      <c r="BQ11" s="27" t="e">
        <f>AJ11+AK11+AL11+AM11+AN11+AQ11</f>
        <v>#REF!</v>
      </c>
      <c r="BR11" s="27"/>
      <c r="BS11" s="26" t="str">
        <f t="shared" ref="BS11:BS12" si="24">B11</f>
        <v>Скрицька Г. І.</v>
      </c>
      <c r="BT11" s="15">
        <f t="shared" si="9"/>
        <v>4</v>
      </c>
    </row>
    <row r="12" spans="1:72" ht="12.75" customHeight="1">
      <c r="A12" s="20">
        <f t="shared" ref="A12:A49" si="25">A11+1</f>
        <v>5</v>
      </c>
      <c r="B12" s="20" t="s">
        <v>79</v>
      </c>
      <c r="C12" s="19" t="s">
        <v>67</v>
      </c>
      <c r="D12" s="20" t="s">
        <v>80</v>
      </c>
      <c r="E12" s="20" t="s">
        <v>65</v>
      </c>
      <c r="F12" s="20" t="s">
        <v>65</v>
      </c>
      <c r="G12" s="20" t="s">
        <v>81</v>
      </c>
      <c r="H12" s="20">
        <v>14</v>
      </c>
      <c r="I12" s="21">
        <v>4264</v>
      </c>
      <c r="J12" s="22">
        <v>0.3</v>
      </c>
      <c r="K12" s="22">
        <v>0.1</v>
      </c>
      <c r="L12" s="21">
        <f>I12*K12</f>
        <v>426.40000000000003</v>
      </c>
      <c r="M12" s="22">
        <v>0.15</v>
      </c>
      <c r="N12" s="22"/>
      <c r="O12" s="22"/>
      <c r="P12" s="21"/>
      <c r="Q12" s="21"/>
      <c r="R12" s="21">
        <v>14.5</v>
      </c>
      <c r="S12" s="21"/>
      <c r="T12" s="21"/>
      <c r="U12" s="23"/>
      <c r="V12" s="24"/>
      <c r="W12" s="24">
        <v>12</v>
      </c>
      <c r="X12" s="24"/>
      <c r="Y12" s="21">
        <f t="shared" si="11"/>
        <v>0</v>
      </c>
      <c r="Z12" s="21">
        <f t="shared" si="12"/>
        <v>0</v>
      </c>
      <c r="AA12" s="21">
        <f t="shared" si="6"/>
        <v>0</v>
      </c>
      <c r="AB12" s="21">
        <f t="shared" si="13"/>
        <v>3434.8888888888887</v>
      </c>
      <c r="AC12" s="21">
        <f t="shared" si="14"/>
        <v>343.48888888888888</v>
      </c>
      <c r="AD12" s="21">
        <f t="shared" si="7"/>
        <v>0</v>
      </c>
      <c r="AE12" s="21"/>
      <c r="AF12" s="21" t="e">
        <f t="shared" si="21"/>
        <v>#REF!</v>
      </c>
      <c r="AG12" s="21" t="e">
        <f t="shared" si="22"/>
        <v>#REF!</v>
      </c>
      <c r="AH12" s="21" t="e">
        <f t="shared" si="23"/>
        <v>#REF!</v>
      </c>
      <c r="AI12" s="21"/>
      <c r="AJ12" s="21">
        <f t="shared" si="15"/>
        <v>0</v>
      </c>
      <c r="AK12" s="21">
        <f t="shared" si="16"/>
        <v>469.03999999999996</v>
      </c>
      <c r="AL12" s="21">
        <f t="shared" si="17"/>
        <v>0</v>
      </c>
      <c r="AM12" s="21" t="e">
        <f t="shared" si="18"/>
        <v>#REF!</v>
      </c>
      <c r="AN12" s="21" t="e">
        <f t="shared" si="19"/>
        <v>#REF!</v>
      </c>
      <c r="AO12" s="21"/>
      <c r="AP12" s="21"/>
      <c r="AQ12" s="21" t="e">
        <f t="shared" si="20"/>
        <v>#REF!</v>
      </c>
      <c r="AR12" s="22"/>
      <c r="AS12" s="21"/>
      <c r="AT12" s="25"/>
      <c r="AU12" s="21"/>
      <c r="AV12" s="15"/>
      <c r="AW12" s="26"/>
      <c r="AX12" s="26"/>
      <c r="AY12" s="26"/>
      <c r="AZ12" s="20"/>
      <c r="BA12" s="21"/>
      <c r="BB12" s="21"/>
      <c r="BC12" s="21"/>
      <c r="BD12" s="21"/>
      <c r="BE12" s="24"/>
      <c r="BF12" s="21"/>
      <c r="BG12" s="21"/>
      <c r="BH12" s="21"/>
      <c r="BI12" s="21"/>
      <c r="BJ12" s="26"/>
      <c r="BK12" s="26"/>
      <c r="BL12" s="26"/>
      <c r="BM12" s="26"/>
      <c r="BN12" s="26"/>
      <c r="BO12" s="26"/>
      <c r="BP12" s="26"/>
      <c r="BQ12" s="27" t="e">
        <f>AJ12+AK12+AL12+AM12+AN12+AQ12+AS12</f>
        <v>#REF!</v>
      </c>
      <c r="BR12" s="27"/>
      <c r="BS12" s="26" t="str">
        <f t="shared" si="24"/>
        <v>Ворона Т. В.</v>
      </c>
      <c r="BT12" s="15">
        <f t="shared" si="9"/>
        <v>5</v>
      </c>
    </row>
    <row r="13" spans="1:72" ht="12.75" customHeight="1">
      <c r="A13" s="20">
        <f t="shared" si="25"/>
        <v>6</v>
      </c>
      <c r="B13" s="20" t="s">
        <v>82</v>
      </c>
      <c r="C13" s="19" t="s">
        <v>67</v>
      </c>
      <c r="D13" s="20"/>
      <c r="E13" s="20" t="s">
        <v>65</v>
      </c>
      <c r="F13" s="20" t="s">
        <v>65</v>
      </c>
      <c r="G13" s="20" t="s">
        <v>83</v>
      </c>
      <c r="H13" s="20">
        <v>14</v>
      </c>
      <c r="I13" s="21">
        <v>4264</v>
      </c>
      <c r="J13" s="22"/>
      <c r="K13" s="22"/>
      <c r="L13" s="21">
        <v>17.5</v>
      </c>
      <c r="M13" s="22"/>
      <c r="N13" s="22">
        <v>4</v>
      </c>
      <c r="O13" s="22"/>
      <c r="P13" s="21"/>
      <c r="Q13" s="21"/>
      <c r="R13" s="21">
        <v>17.5</v>
      </c>
      <c r="S13" s="21"/>
      <c r="T13" s="21">
        <v>4</v>
      </c>
      <c r="U13" s="23"/>
      <c r="V13" s="24"/>
      <c r="W13" s="24">
        <v>16</v>
      </c>
      <c r="X13" s="24">
        <v>3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2"/>
      <c r="AS13" s="21" t="s">
        <v>84</v>
      </c>
      <c r="AT13" s="25"/>
      <c r="AU13" s="21"/>
      <c r="AV13" s="15"/>
      <c r="AW13" s="26"/>
      <c r="AX13" s="26"/>
      <c r="AY13" s="26"/>
      <c r="AZ13" s="20"/>
      <c r="BA13" s="21"/>
      <c r="BB13" s="21"/>
      <c r="BC13" s="21"/>
      <c r="BD13" s="21"/>
      <c r="BE13" s="24"/>
      <c r="BF13" s="21"/>
      <c r="BG13" s="21"/>
      <c r="BH13" s="21"/>
      <c r="BI13" s="21"/>
      <c r="BJ13" s="26"/>
      <c r="BK13" s="26"/>
      <c r="BL13" s="26"/>
      <c r="BM13" s="26"/>
      <c r="BN13" s="26"/>
      <c r="BO13" s="26"/>
      <c r="BP13" s="26"/>
      <c r="BQ13" s="27"/>
      <c r="BR13" s="27"/>
      <c r="BS13" s="26"/>
      <c r="BT13" s="15"/>
    </row>
    <row r="14" spans="1:72" ht="12.75" customHeight="1">
      <c r="A14" s="20">
        <f t="shared" si="25"/>
        <v>7</v>
      </c>
      <c r="B14" s="20" t="s">
        <v>85</v>
      </c>
      <c r="C14" s="19" t="s">
        <v>86</v>
      </c>
      <c r="D14" s="20" t="s">
        <v>68</v>
      </c>
      <c r="E14" s="20" t="s">
        <v>65</v>
      </c>
      <c r="F14" s="20" t="s">
        <v>65</v>
      </c>
      <c r="G14" s="20" t="s">
        <v>87</v>
      </c>
      <c r="H14" s="20">
        <v>14</v>
      </c>
      <c r="I14" s="21">
        <v>4264</v>
      </c>
      <c r="J14" s="22">
        <v>0.3</v>
      </c>
      <c r="K14" s="22">
        <v>0.15</v>
      </c>
      <c r="L14" s="21">
        <f t="shared" ref="L14:L33" si="26">I14*K14</f>
        <v>639.6</v>
      </c>
      <c r="M14" s="22">
        <v>0.2</v>
      </c>
      <c r="N14" s="22"/>
      <c r="O14" s="22"/>
      <c r="P14" s="21"/>
      <c r="Q14" s="21"/>
      <c r="R14" s="21">
        <v>4</v>
      </c>
      <c r="S14" s="21"/>
      <c r="T14" s="21">
        <v>3</v>
      </c>
      <c r="U14" s="23"/>
      <c r="V14" s="24"/>
      <c r="W14" s="24">
        <v>2</v>
      </c>
      <c r="X14" s="24"/>
      <c r="Y14" s="21">
        <f t="shared" ref="Y14:Y33" si="27">I14/18*(P14+Q14)</f>
        <v>0</v>
      </c>
      <c r="Z14" s="21">
        <f t="shared" ref="Z14:Z33" si="28">L14/18*(P14+Q14)</f>
        <v>0</v>
      </c>
      <c r="AA14" s="21">
        <f t="shared" ref="AA14:AA33" si="29">O14/18*Q14</f>
        <v>0</v>
      </c>
      <c r="AB14" s="21">
        <f t="shared" ref="AB14:AB33" si="30">I14/18*(R14+S14)</f>
        <v>947.55555555555554</v>
      </c>
      <c r="AC14" s="21">
        <f t="shared" ref="AC14:AC33" si="31">L14/18*(R14+S14)</f>
        <v>142.13333333333333</v>
      </c>
      <c r="AD14" s="21">
        <f t="shared" ref="AD14:AD33" si="32">O14/18*S14</f>
        <v>0</v>
      </c>
      <c r="AE14" s="21"/>
      <c r="AF14" s="21">
        <f>I14/18*(T12+U12)</f>
        <v>0</v>
      </c>
      <c r="AG14" s="21">
        <f>L14/18*(T12+U12)</f>
        <v>0</v>
      </c>
      <c r="AH14" s="21">
        <f>O14/18*U12</f>
        <v>0</v>
      </c>
      <c r="AI14" s="21"/>
      <c r="AJ14" s="21">
        <f t="shared" ref="AJ14:AJ19" si="33">(I14+L14)*M14/18*V14</f>
        <v>0</v>
      </c>
      <c r="AK14" s="21">
        <f t="shared" ref="AK14:AK23" si="34">(I14+L14)*M14/18*W14</f>
        <v>108.9688888888889</v>
      </c>
      <c r="AL14" s="21">
        <f t="shared" ref="AL14:AL33" si="35">(I14+L14)*M14/18*X14</f>
        <v>0</v>
      </c>
      <c r="AM14" s="21">
        <f t="shared" ref="AM14:AM33" si="36">AG14+AF14+AC14+AB14+Z14+Y14+AD14+AA14+AH14</f>
        <v>1089.6888888888889</v>
      </c>
      <c r="AN14" s="21">
        <f t="shared" ref="AN14:AN33" si="37">AM14*20%</f>
        <v>217.9377777777778</v>
      </c>
      <c r="AO14" s="21"/>
      <c r="AP14" s="21"/>
      <c r="AQ14" s="21">
        <f t="shared" ref="AQ14:AQ31" si="38">AM14*J14</f>
        <v>326.90666666666664</v>
      </c>
      <c r="AR14" s="22"/>
      <c r="AS14" s="21"/>
      <c r="AT14" s="25">
        <v>0.13</v>
      </c>
      <c r="AU14" s="21"/>
      <c r="AV14" s="15"/>
      <c r="AW14" s="26"/>
      <c r="AX14" s="26"/>
      <c r="AY14" s="26"/>
      <c r="AZ14" s="20"/>
      <c r="BA14" s="21"/>
      <c r="BB14" s="21"/>
      <c r="BC14" s="21"/>
      <c r="BD14" s="21"/>
      <c r="BE14" s="24"/>
      <c r="BF14" s="21"/>
      <c r="BG14" s="21"/>
      <c r="BH14" s="21"/>
      <c r="BI14" s="21"/>
      <c r="BJ14" s="26"/>
      <c r="BK14" s="26"/>
      <c r="BL14" s="26"/>
      <c r="BM14" s="26"/>
      <c r="BN14" s="26"/>
      <c r="BO14" s="26"/>
      <c r="BP14" s="26"/>
      <c r="BQ14" s="27" t="e">
        <f t="shared" ref="BQ14:BQ19" si="39">AJ14+AK14+AL14+AM14+AN14+AQ14+AS14+#REF!</f>
        <v>#REF!</v>
      </c>
      <c r="BR14" s="27"/>
      <c r="BS14" s="26" t="str">
        <f t="shared" ref="BS14:BS33" si="40">B14</f>
        <v>Корнюкова С. І.</v>
      </c>
      <c r="BT14" s="15">
        <f t="shared" ref="BT14:BT33" si="41">A14</f>
        <v>7</v>
      </c>
    </row>
    <row r="15" spans="1:72" ht="12.75" customHeight="1">
      <c r="A15" s="20">
        <f t="shared" si="25"/>
        <v>8</v>
      </c>
      <c r="B15" s="20" t="s">
        <v>88</v>
      </c>
      <c r="C15" s="20" t="s">
        <v>86</v>
      </c>
      <c r="D15" s="20" t="s">
        <v>68</v>
      </c>
      <c r="E15" s="20" t="s">
        <v>65</v>
      </c>
      <c r="F15" s="20" t="s">
        <v>65</v>
      </c>
      <c r="G15" s="20" t="s">
        <v>89</v>
      </c>
      <c r="H15" s="20">
        <v>14</v>
      </c>
      <c r="I15" s="21">
        <v>4264</v>
      </c>
      <c r="J15" s="22">
        <v>0.3</v>
      </c>
      <c r="K15" s="22">
        <v>0.15</v>
      </c>
      <c r="L15" s="21">
        <f t="shared" si="26"/>
        <v>639.6</v>
      </c>
      <c r="M15" s="22">
        <v>0.2</v>
      </c>
      <c r="N15" s="22"/>
      <c r="O15" s="22"/>
      <c r="P15" s="21"/>
      <c r="Q15" s="21"/>
      <c r="R15" s="21">
        <v>16</v>
      </c>
      <c r="S15" s="21"/>
      <c r="T15" s="21">
        <v>3</v>
      </c>
      <c r="U15" s="23"/>
      <c r="V15" s="24"/>
      <c r="W15" s="24">
        <v>16</v>
      </c>
      <c r="X15" s="24">
        <v>3</v>
      </c>
      <c r="Y15" s="21">
        <f t="shared" si="27"/>
        <v>0</v>
      </c>
      <c r="Z15" s="21">
        <f t="shared" si="28"/>
        <v>0</v>
      </c>
      <c r="AA15" s="21">
        <f t="shared" si="29"/>
        <v>0</v>
      </c>
      <c r="AB15" s="21">
        <f t="shared" si="30"/>
        <v>3790.2222222222222</v>
      </c>
      <c r="AC15" s="21">
        <f t="shared" si="31"/>
        <v>568.5333333333333</v>
      </c>
      <c r="AD15" s="21">
        <f t="shared" si="32"/>
        <v>0</v>
      </c>
      <c r="AE15" s="21"/>
      <c r="AF15" s="21">
        <f t="shared" ref="AF15:AF29" si="42">I15/18*(T14+U14)</f>
        <v>710.66666666666663</v>
      </c>
      <c r="AG15" s="21">
        <f t="shared" ref="AG15:AG29" si="43">L15/18*(T14+U14)</f>
        <v>106.6</v>
      </c>
      <c r="AH15" s="21">
        <f t="shared" ref="AH15:AH29" si="44">O15/18*U14</f>
        <v>0</v>
      </c>
      <c r="AI15" s="21"/>
      <c r="AJ15" s="21">
        <f t="shared" si="33"/>
        <v>0</v>
      </c>
      <c r="AK15" s="21">
        <f t="shared" si="34"/>
        <v>871.75111111111119</v>
      </c>
      <c r="AL15" s="21">
        <f t="shared" si="35"/>
        <v>163.45333333333335</v>
      </c>
      <c r="AM15" s="21">
        <f t="shared" si="36"/>
        <v>5176.0222222222219</v>
      </c>
      <c r="AN15" s="21">
        <f t="shared" si="37"/>
        <v>1035.2044444444443</v>
      </c>
      <c r="AO15" s="21"/>
      <c r="AP15" s="21"/>
      <c r="AQ15" s="21">
        <f t="shared" si="38"/>
        <v>1552.8066666666666</v>
      </c>
      <c r="AR15" s="22">
        <v>0.25</v>
      </c>
      <c r="AS15" s="21" t="s">
        <v>90</v>
      </c>
      <c r="AT15" s="25"/>
      <c r="AU15" s="21"/>
      <c r="AV15" s="15"/>
      <c r="AW15" s="26"/>
      <c r="AX15" s="26"/>
      <c r="AY15" s="26"/>
      <c r="AZ15" s="20"/>
      <c r="BA15" s="21"/>
      <c r="BB15" s="21"/>
      <c r="BC15" s="21"/>
      <c r="BD15" s="21"/>
      <c r="BE15" s="24"/>
      <c r="BF15" s="21"/>
      <c r="BG15" s="21"/>
      <c r="BH15" s="21"/>
      <c r="BI15" s="21"/>
      <c r="BJ15" s="26"/>
      <c r="BK15" s="26"/>
      <c r="BL15" s="26"/>
      <c r="BM15" s="26"/>
      <c r="BN15" s="26"/>
      <c r="BO15" s="26"/>
      <c r="BP15" s="26"/>
      <c r="BQ15" s="27" t="e">
        <f t="shared" si="39"/>
        <v>#VALUE!</v>
      </c>
      <c r="BR15" s="27"/>
      <c r="BS15" s="26" t="str">
        <f t="shared" si="40"/>
        <v>Ганницька О. П.</v>
      </c>
      <c r="BT15" s="15">
        <f t="shared" si="41"/>
        <v>8</v>
      </c>
    </row>
    <row r="16" spans="1:72" ht="12.75" customHeight="1">
      <c r="A16" s="20">
        <f t="shared" si="25"/>
        <v>9</v>
      </c>
      <c r="B16" s="20" t="s">
        <v>91</v>
      </c>
      <c r="C16" s="19" t="s">
        <v>86</v>
      </c>
      <c r="D16" s="20" t="s">
        <v>68</v>
      </c>
      <c r="E16" s="20" t="s">
        <v>65</v>
      </c>
      <c r="F16" s="20" t="s">
        <v>65</v>
      </c>
      <c r="G16" s="20" t="s">
        <v>92</v>
      </c>
      <c r="H16" s="20">
        <v>14</v>
      </c>
      <c r="I16" s="21">
        <v>4264</v>
      </c>
      <c r="J16" s="22">
        <v>0.3</v>
      </c>
      <c r="K16" s="22">
        <v>0.15</v>
      </c>
      <c r="L16" s="21">
        <f t="shared" si="26"/>
        <v>639.6</v>
      </c>
      <c r="M16" s="22">
        <v>0.2</v>
      </c>
      <c r="N16" s="22">
        <v>0.2</v>
      </c>
      <c r="O16" s="21">
        <f>I16*N16</f>
        <v>852.80000000000007</v>
      </c>
      <c r="P16" s="21"/>
      <c r="Q16" s="21"/>
      <c r="R16" s="21">
        <v>10</v>
      </c>
      <c r="S16" s="21"/>
      <c r="T16" s="21">
        <v>1</v>
      </c>
      <c r="U16" s="23"/>
      <c r="V16" s="24"/>
      <c r="W16" s="24">
        <v>4</v>
      </c>
      <c r="X16" s="24">
        <v>1</v>
      </c>
      <c r="Y16" s="21">
        <f t="shared" si="27"/>
        <v>0</v>
      </c>
      <c r="Z16" s="21">
        <f t="shared" si="28"/>
        <v>0</v>
      </c>
      <c r="AA16" s="21">
        <f t="shared" si="29"/>
        <v>0</v>
      </c>
      <c r="AB16" s="21">
        <f t="shared" si="30"/>
        <v>2368.8888888888887</v>
      </c>
      <c r="AC16" s="21">
        <f t="shared" si="31"/>
        <v>355.33333333333331</v>
      </c>
      <c r="AD16" s="21">
        <f t="shared" si="32"/>
        <v>0</v>
      </c>
      <c r="AE16" s="21"/>
      <c r="AF16" s="21">
        <f t="shared" si="42"/>
        <v>710.66666666666663</v>
      </c>
      <c r="AG16" s="21">
        <f t="shared" si="43"/>
        <v>106.6</v>
      </c>
      <c r="AH16" s="21">
        <f t="shared" si="44"/>
        <v>0</v>
      </c>
      <c r="AI16" s="21"/>
      <c r="AJ16" s="21">
        <f t="shared" si="33"/>
        <v>0</v>
      </c>
      <c r="AK16" s="21">
        <f t="shared" si="34"/>
        <v>217.9377777777778</v>
      </c>
      <c r="AL16" s="21">
        <f t="shared" si="35"/>
        <v>54.484444444444449</v>
      </c>
      <c r="AM16" s="21">
        <f t="shared" si="36"/>
        <v>3541.4888888888886</v>
      </c>
      <c r="AN16" s="21">
        <f t="shared" si="37"/>
        <v>708.29777777777781</v>
      </c>
      <c r="AO16" s="21"/>
      <c r="AP16" s="21"/>
      <c r="AQ16" s="21">
        <f t="shared" si="38"/>
        <v>1062.4466666666665</v>
      </c>
      <c r="AR16" s="22"/>
      <c r="AS16" s="21"/>
      <c r="AT16" s="25"/>
      <c r="AU16" s="21"/>
      <c r="AV16" s="15"/>
      <c r="AW16" s="26"/>
      <c r="AX16" s="26"/>
      <c r="AY16" s="26"/>
      <c r="AZ16" s="20"/>
      <c r="BA16" s="21"/>
      <c r="BB16" s="21"/>
      <c r="BC16" s="21"/>
      <c r="BD16" s="21"/>
      <c r="BE16" s="24"/>
      <c r="BF16" s="21"/>
      <c r="BG16" s="21"/>
      <c r="BH16" s="21"/>
      <c r="BI16" s="21"/>
      <c r="BJ16" s="26"/>
      <c r="BK16" s="26"/>
      <c r="BL16" s="26"/>
      <c r="BM16" s="26"/>
      <c r="BN16" s="26"/>
      <c r="BO16" s="26"/>
      <c r="BP16" s="26"/>
      <c r="BQ16" s="27" t="e">
        <f t="shared" si="39"/>
        <v>#REF!</v>
      </c>
      <c r="BR16" s="27"/>
      <c r="BS16" s="26" t="str">
        <f t="shared" si="40"/>
        <v>Опанасенко В. І.</v>
      </c>
      <c r="BT16" s="15">
        <f t="shared" si="41"/>
        <v>9</v>
      </c>
    </row>
    <row r="17" spans="1:72" ht="12.75" customHeight="1">
      <c r="A17" s="20">
        <f t="shared" si="25"/>
        <v>10</v>
      </c>
      <c r="B17" s="20" t="s">
        <v>93</v>
      </c>
      <c r="C17" s="19" t="s">
        <v>94</v>
      </c>
      <c r="D17" s="20"/>
      <c r="E17" s="20" t="s">
        <v>65</v>
      </c>
      <c r="F17" s="20" t="s">
        <v>65</v>
      </c>
      <c r="G17" s="31" t="s">
        <v>95</v>
      </c>
      <c r="H17" s="20">
        <v>14</v>
      </c>
      <c r="I17" s="21">
        <v>4264</v>
      </c>
      <c r="J17" s="22">
        <v>0.3</v>
      </c>
      <c r="K17" s="22"/>
      <c r="L17" s="21">
        <f t="shared" si="26"/>
        <v>0</v>
      </c>
      <c r="M17" s="22">
        <v>0.2</v>
      </c>
      <c r="N17" s="22"/>
      <c r="O17" s="22"/>
      <c r="P17" s="21"/>
      <c r="Q17" s="21"/>
      <c r="R17" s="32">
        <v>11</v>
      </c>
      <c r="S17" s="32"/>
      <c r="T17" s="32">
        <v>9</v>
      </c>
      <c r="U17" s="23"/>
      <c r="V17" s="24"/>
      <c r="W17" s="24">
        <v>10</v>
      </c>
      <c r="X17" s="24">
        <v>8</v>
      </c>
      <c r="Y17" s="21">
        <f t="shared" si="27"/>
        <v>0</v>
      </c>
      <c r="Z17" s="21">
        <f t="shared" si="28"/>
        <v>0</v>
      </c>
      <c r="AA17" s="21">
        <f t="shared" si="29"/>
        <v>0</v>
      </c>
      <c r="AB17" s="21">
        <f t="shared" si="30"/>
        <v>2605.7777777777778</v>
      </c>
      <c r="AC17" s="21">
        <f t="shared" si="31"/>
        <v>0</v>
      </c>
      <c r="AD17" s="21">
        <f t="shared" si="32"/>
        <v>0</v>
      </c>
      <c r="AE17" s="21"/>
      <c r="AF17" s="21">
        <f t="shared" si="42"/>
        <v>236.88888888888889</v>
      </c>
      <c r="AG17" s="21">
        <f t="shared" si="43"/>
        <v>0</v>
      </c>
      <c r="AH17" s="21">
        <f t="shared" si="44"/>
        <v>0</v>
      </c>
      <c r="AI17" s="21"/>
      <c r="AJ17" s="21">
        <f t="shared" si="33"/>
        <v>0</v>
      </c>
      <c r="AK17" s="21">
        <f t="shared" si="34"/>
        <v>473.77777777777783</v>
      </c>
      <c r="AL17" s="21">
        <f t="shared" si="35"/>
        <v>379.02222222222224</v>
      </c>
      <c r="AM17" s="21">
        <f t="shared" si="36"/>
        <v>2842.6666666666665</v>
      </c>
      <c r="AN17" s="21">
        <f t="shared" si="37"/>
        <v>568.5333333333333</v>
      </c>
      <c r="AO17" s="21"/>
      <c r="AP17" s="21"/>
      <c r="AQ17" s="21">
        <f t="shared" si="38"/>
        <v>852.8</v>
      </c>
      <c r="AR17" s="22">
        <v>0.25</v>
      </c>
      <c r="AS17" s="21" t="s">
        <v>96</v>
      </c>
      <c r="AT17" s="25"/>
      <c r="AU17" s="21"/>
      <c r="AV17" s="15"/>
      <c r="AW17" s="26"/>
      <c r="AX17" s="26"/>
      <c r="AY17" s="26"/>
      <c r="AZ17" s="20"/>
      <c r="BA17" s="21"/>
      <c r="BB17" s="21"/>
      <c r="BC17" s="21"/>
      <c r="BD17" s="21"/>
      <c r="BE17" s="24"/>
      <c r="BF17" s="21"/>
      <c r="BG17" s="21"/>
      <c r="BH17" s="21"/>
      <c r="BI17" s="21"/>
      <c r="BJ17" s="26"/>
      <c r="BK17" s="26"/>
      <c r="BL17" s="26"/>
      <c r="BM17" s="26"/>
      <c r="BN17" s="26"/>
      <c r="BO17" s="26"/>
      <c r="BP17" s="26"/>
      <c r="BQ17" s="27" t="e">
        <f t="shared" si="39"/>
        <v>#VALUE!</v>
      </c>
      <c r="BR17" s="27"/>
      <c r="BS17" s="26" t="str">
        <f t="shared" si="40"/>
        <v>Борисова Л. В.</v>
      </c>
      <c r="BT17" s="15">
        <f t="shared" si="41"/>
        <v>10</v>
      </c>
    </row>
    <row r="18" spans="1:72" ht="12.75" customHeight="1">
      <c r="A18" s="20">
        <f t="shared" si="25"/>
        <v>11</v>
      </c>
      <c r="B18" s="19" t="s">
        <v>97</v>
      </c>
      <c r="C18" s="19" t="s">
        <v>94</v>
      </c>
      <c r="D18" s="20" t="s">
        <v>80</v>
      </c>
      <c r="E18" s="20" t="s">
        <v>65</v>
      </c>
      <c r="F18" s="20" t="s">
        <v>65</v>
      </c>
      <c r="G18" s="31" t="s">
        <v>98</v>
      </c>
      <c r="H18" s="20">
        <v>14</v>
      </c>
      <c r="I18" s="21">
        <v>4264</v>
      </c>
      <c r="J18" s="22">
        <v>0.3</v>
      </c>
      <c r="K18" s="22">
        <v>0.1</v>
      </c>
      <c r="L18" s="21">
        <f t="shared" si="26"/>
        <v>426.40000000000003</v>
      </c>
      <c r="M18" s="22">
        <v>0.2</v>
      </c>
      <c r="N18" s="22"/>
      <c r="O18" s="22"/>
      <c r="P18" s="21"/>
      <c r="Q18" s="21"/>
      <c r="R18" s="32">
        <v>12.5</v>
      </c>
      <c r="S18" s="32"/>
      <c r="T18" s="32">
        <v>5</v>
      </c>
      <c r="U18" s="23"/>
      <c r="V18" s="24"/>
      <c r="W18" s="24">
        <v>11</v>
      </c>
      <c r="X18" s="24">
        <v>4</v>
      </c>
      <c r="Y18" s="21">
        <f t="shared" si="27"/>
        <v>0</v>
      </c>
      <c r="Z18" s="21">
        <f t="shared" si="28"/>
        <v>0</v>
      </c>
      <c r="AA18" s="21">
        <f t="shared" si="29"/>
        <v>0</v>
      </c>
      <c r="AB18" s="21">
        <f t="shared" si="30"/>
        <v>2961.1111111111109</v>
      </c>
      <c r="AC18" s="21">
        <f t="shared" si="31"/>
        <v>296.11111111111114</v>
      </c>
      <c r="AD18" s="21">
        <f t="shared" si="32"/>
        <v>0</v>
      </c>
      <c r="AE18" s="21"/>
      <c r="AF18" s="21">
        <f t="shared" si="42"/>
        <v>2132</v>
      </c>
      <c r="AG18" s="21">
        <f t="shared" si="43"/>
        <v>213.20000000000002</v>
      </c>
      <c r="AH18" s="21">
        <f t="shared" si="44"/>
        <v>0</v>
      </c>
      <c r="AI18" s="21"/>
      <c r="AJ18" s="21">
        <f t="shared" si="33"/>
        <v>0</v>
      </c>
      <c r="AK18" s="21">
        <f t="shared" si="34"/>
        <v>573.27111111111105</v>
      </c>
      <c r="AL18" s="21">
        <f t="shared" si="35"/>
        <v>208.46222222222221</v>
      </c>
      <c r="AM18" s="21">
        <f t="shared" si="36"/>
        <v>5602.4222222222215</v>
      </c>
      <c r="AN18" s="21">
        <f t="shared" si="37"/>
        <v>1120.4844444444443</v>
      </c>
      <c r="AO18" s="21"/>
      <c r="AP18" s="21"/>
      <c r="AQ18" s="21">
        <f t="shared" si="38"/>
        <v>1680.7266666666665</v>
      </c>
      <c r="AR18" s="22"/>
      <c r="AS18" s="21"/>
      <c r="AT18" s="25">
        <v>0.13</v>
      </c>
      <c r="AU18" s="21" t="s">
        <v>45</v>
      </c>
      <c r="AV18" s="15"/>
      <c r="AW18" s="26"/>
      <c r="AX18" s="26"/>
      <c r="AY18" s="26"/>
      <c r="AZ18" s="20"/>
      <c r="BA18" s="21"/>
      <c r="BB18" s="21"/>
      <c r="BC18" s="21"/>
      <c r="BD18" s="21"/>
      <c r="BE18" s="24"/>
      <c r="BF18" s="21"/>
      <c r="BG18" s="21"/>
      <c r="BH18" s="21"/>
      <c r="BI18" s="21"/>
      <c r="BJ18" s="26"/>
      <c r="BK18" s="26"/>
      <c r="BL18" s="26"/>
      <c r="BM18" s="26"/>
      <c r="BN18" s="26"/>
      <c r="BO18" s="26"/>
      <c r="BP18" s="26"/>
      <c r="BQ18" s="27" t="e">
        <f t="shared" si="39"/>
        <v>#REF!</v>
      </c>
      <c r="BR18" s="27"/>
      <c r="BS18" s="26" t="str">
        <f t="shared" si="40"/>
        <v>Гацанюк А. М.</v>
      </c>
      <c r="BT18" s="15">
        <f t="shared" si="41"/>
        <v>11</v>
      </c>
    </row>
    <row r="19" spans="1:72" ht="12.75" customHeight="1">
      <c r="A19" s="20">
        <f t="shared" si="25"/>
        <v>12</v>
      </c>
      <c r="B19" s="19" t="s">
        <v>99</v>
      </c>
      <c r="C19" s="19" t="s">
        <v>100</v>
      </c>
      <c r="D19" s="20" t="s">
        <v>68</v>
      </c>
      <c r="E19" s="20" t="s">
        <v>65</v>
      </c>
      <c r="F19" s="20" t="s">
        <v>65</v>
      </c>
      <c r="G19" s="31" t="s">
        <v>101</v>
      </c>
      <c r="H19" s="20">
        <v>14</v>
      </c>
      <c r="I19" s="21">
        <v>4264</v>
      </c>
      <c r="J19" s="22">
        <v>0.3</v>
      </c>
      <c r="K19" s="22">
        <v>0.15</v>
      </c>
      <c r="L19" s="21">
        <f t="shared" si="26"/>
        <v>639.6</v>
      </c>
      <c r="M19" s="22"/>
      <c r="N19" s="22"/>
      <c r="O19" s="22"/>
      <c r="P19" s="21"/>
      <c r="Q19" s="21"/>
      <c r="R19" s="21">
        <v>17</v>
      </c>
      <c r="S19" s="21"/>
      <c r="T19" s="21">
        <v>1.5</v>
      </c>
      <c r="U19" s="23"/>
      <c r="V19" s="24"/>
      <c r="W19" s="24"/>
      <c r="X19" s="24"/>
      <c r="Y19" s="21">
        <f t="shared" si="27"/>
        <v>0</v>
      </c>
      <c r="Z19" s="21">
        <f t="shared" si="28"/>
        <v>0</v>
      </c>
      <c r="AA19" s="21">
        <f t="shared" si="29"/>
        <v>0</v>
      </c>
      <c r="AB19" s="21">
        <f t="shared" si="30"/>
        <v>4027.1111111111109</v>
      </c>
      <c r="AC19" s="21">
        <f t="shared" si="31"/>
        <v>604.06666666666661</v>
      </c>
      <c r="AD19" s="21">
        <f t="shared" si="32"/>
        <v>0</v>
      </c>
      <c r="AE19" s="21"/>
      <c r="AF19" s="21">
        <f t="shared" si="42"/>
        <v>1184.4444444444443</v>
      </c>
      <c r="AG19" s="21">
        <f t="shared" si="43"/>
        <v>177.66666666666666</v>
      </c>
      <c r="AH19" s="21">
        <f t="shared" si="44"/>
        <v>0</v>
      </c>
      <c r="AI19" s="21"/>
      <c r="AJ19" s="21">
        <f t="shared" si="33"/>
        <v>0</v>
      </c>
      <c r="AK19" s="21">
        <f t="shared" si="34"/>
        <v>0</v>
      </c>
      <c r="AL19" s="21">
        <f t="shared" si="35"/>
        <v>0</v>
      </c>
      <c r="AM19" s="21">
        <f t="shared" si="36"/>
        <v>5993.2888888888883</v>
      </c>
      <c r="AN19" s="21">
        <f t="shared" si="37"/>
        <v>1198.6577777777777</v>
      </c>
      <c r="AO19" s="21"/>
      <c r="AP19" s="21"/>
      <c r="AQ19" s="21">
        <f t="shared" si="38"/>
        <v>1797.9866666666665</v>
      </c>
      <c r="AR19" s="22"/>
      <c r="AS19" s="21"/>
      <c r="AT19" s="25"/>
      <c r="AU19" s="21"/>
      <c r="AV19" s="15"/>
      <c r="AW19" s="26"/>
      <c r="AX19" s="26"/>
      <c r="AY19" s="26"/>
      <c r="AZ19" s="20"/>
      <c r="BA19" s="21"/>
      <c r="BB19" s="21"/>
      <c r="BC19" s="21"/>
      <c r="BD19" s="21"/>
      <c r="BE19" s="24"/>
      <c r="BF19" s="21"/>
      <c r="BG19" s="21"/>
      <c r="BH19" s="21"/>
      <c r="BI19" s="21"/>
      <c r="BJ19" s="26"/>
      <c r="BK19" s="26"/>
      <c r="BL19" s="26"/>
      <c r="BM19" s="26"/>
      <c r="BN19" s="26"/>
      <c r="BO19" s="26"/>
      <c r="BP19" s="26"/>
      <c r="BQ19" s="27" t="e">
        <f t="shared" si="39"/>
        <v>#REF!</v>
      </c>
      <c r="BR19" s="27"/>
      <c r="BS19" s="26" t="str">
        <f t="shared" si="40"/>
        <v>Шамрай Т.М.</v>
      </c>
      <c r="BT19" s="15">
        <f t="shared" si="41"/>
        <v>12</v>
      </c>
    </row>
    <row r="20" spans="1:72" ht="12.75" customHeight="1">
      <c r="A20" s="20">
        <f t="shared" si="25"/>
        <v>13</v>
      </c>
      <c r="B20" s="19" t="s">
        <v>102</v>
      </c>
      <c r="C20" s="19" t="s">
        <v>103</v>
      </c>
      <c r="D20" s="20" t="s">
        <v>80</v>
      </c>
      <c r="E20" s="20" t="s">
        <v>65</v>
      </c>
      <c r="F20" s="20" t="s">
        <v>65</v>
      </c>
      <c r="G20" s="20" t="s">
        <v>104</v>
      </c>
      <c r="H20" s="20">
        <v>14</v>
      </c>
      <c r="I20" s="21">
        <v>4264</v>
      </c>
      <c r="J20" s="22">
        <v>0.3</v>
      </c>
      <c r="K20" s="22">
        <v>0.1</v>
      </c>
      <c r="L20" s="21">
        <f t="shared" si="26"/>
        <v>426.40000000000003</v>
      </c>
      <c r="M20" s="21"/>
      <c r="N20" s="22">
        <v>0.2</v>
      </c>
      <c r="O20" s="21">
        <f t="shared" ref="O20:O22" si="45">I20*N20</f>
        <v>852.80000000000007</v>
      </c>
      <c r="P20" s="21"/>
      <c r="Q20" s="21"/>
      <c r="R20" s="21">
        <v>16</v>
      </c>
      <c r="S20" s="21"/>
      <c r="T20" s="21">
        <v>8.5</v>
      </c>
      <c r="U20" s="23"/>
      <c r="V20" s="24"/>
      <c r="W20" s="24"/>
      <c r="X20" s="24"/>
      <c r="Y20" s="21">
        <f t="shared" si="27"/>
        <v>0</v>
      </c>
      <c r="Z20" s="21">
        <f t="shared" si="28"/>
        <v>0</v>
      </c>
      <c r="AA20" s="21">
        <f t="shared" si="29"/>
        <v>0</v>
      </c>
      <c r="AB20" s="21">
        <f t="shared" si="30"/>
        <v>3790.2222222222222</v>
      </c>
      <c r="AC20" s="21">
        <f t="shared" si="31"/>
        <v>379.02222222222224</v>
      </c>
      <c r="AD20" s="21">
        <f t="shared" si="32"/>
        <v>0</v>
      </c>
      <c r="AE20" s="21"/>
      <c r="AF20" s="21">
        <f t="shared" si="42"/>
        <v>355.33333333333331</v>
      </c>
      <c r="AG20" s="21">
        <f t="shared" si="43"/>
        <v>35.533333333333331</v>
      </c>
      <c r="AH20" s="21">
        <f t="shared" si="44"/>
        <v>0</v>
      </c>
      <c r="AI20" s="21"/>
      <c r="AJ20" s="21">
        <f t="shared" ref="AJ20:AJ23" si="46">MAX(H20+J20)/18*W20*20%</f>
        <v>0</v>
      </c>
      <c r="AK20" s="21">
        <f t="shared" si="34"/>
        <v>0</v>
      </c>
      <c r="AL20" s="21">
        <f t="shared" si="35"/>
        <v>0</v>
      </c>
      <c r="AM20" s="21">
        <f t="shared" si="36"/>
        <v>4560.1111111111113</v>
      </c>
      <c r="AN20" s="21">
        <f t="shared" si="37"/>
        <v>912.02222222222235</v>
      </c>
      <c r="AO20" s="21"/>
      <c r="AP20" s="21"/>
      <c r="AQ20" s="21">
        <f t="shared" si="38"/>
        <v>1368.0333333333333</v>
      </c>
      <c r="AR20" s="22">
        <v>0.25</v>
      </c>
      <c r="AS20" s="21" t="s">
        <v>105</v>
      </c>
      <c r="AT20" s="25">
        <v>0.13</v>
      </c>
      <c r="AU20" s="21" t="s">
        <v>45</v>
      </c>
      <c r="AV20" s="15"/>
      <c r="AW20" s="26"/>
      <c r="AX20" s="26"/>
      <c r="AY20" s="26"/>
      <c r="AZ20" s="20"/>
      <c r="BA20" s="21"/>
      <c r="BB20" s="21"/>
      <c r="BC20" s="21"/>
      <c r="BD20" s="21"/>
      <c r="BE20" s="24"/>
      <c r="BF20" s="21"/>
      <c r="BG20" s="21"/>
      <c r="BH20" s="21"/>
      <c r="BI20" s="21"/>
      <c r="BJ20" s="26"/>
      <c r="BK20" s="26"/>
      <c r="BL20" s="26"/>
      <c r="BM20" s="26"/>
      <c r="BN20" s="26"/>
      <c r="BO20" s="26"/>
      <c r="BP20" s="26"/>
      <c r="BQ20" s="27" t="e">
        <f>AM20+AN20+AP20+AQ20+AS20+#REF!+AW20+AY20+BA20+BD20+BF20+BG20+BH20+#REF!+BI20+BJ20+BK20+BL20+BM20+BN20+BO20+BP20+AL20+AK20+AJ20</f>
        <v>#VALUE!</v>
      </c>
      <c r="BR20" s="27"/>
      <c r="BS20" s="26" t="str">
        <f t="shared" si="40"/>
        <v>Пасічна Т. І.</v>
      </c>
      <c r="BT20" s="15">
        <f t="shared" si="41"/>
        <v>13</v>
      </c>
    </row>
    <row r="21" spans="1:72" ht="12.75" customHeight="1">
      <c r="A21" s="20">
        <f t="shared" si="25"/>
        <v>14</v>
      </c>
      <c r="B21" s="19" t="s">
        <v>106</v>
      </c>
      <c r="C21" s="19" t="s">
        <v>107</v>
      </c>
      <c r="D21" s="20" t="s">
        <v>80</v>
      </c>
      <c r="E21" s="20" t="s">
        <v>65</v>
      </c>
      <c r="F21" s="20" t="s">
        <v>65</v>
      </c>
      <c r="G21" s="33" t="s">
        <v>108</v>
      </c>
      <c r="H21" s="20">
        <v>14</v>
      </c>
      <c r="I21" s="21">
        <v>4264</v>
      </c>
      <c r="J21" s="22">
        <v>0.3</v>
      </c>
      <c r="K21" s="22">
        <v>0.1</v>
      </c>
      <c r="L21" s="21">
        <f t="shared" si="26"/>
        <v>426.40000000000003</v>
      </c>
      <c r="M21" s="21"/>
      <c r="N21" s="22">
        <v>0.2</v>
      </c>
      <c r="O21" s="21">
        <f t="shared" si="45"/>
        <v>852.80000000000007</v>
      </c>
      <c r="P21" s="21"/>
      <c r="Q21" s="21"/>
      <c r="R21" s="21">
        <v>19.5</v>
      </c>
      <c r="S21" s="21"/>
      <c r="T21" s="21">
        <v>3</v>
      </c>
      <c r="U21" s="23"/>
      <c r="V21" s="24"/>
      <c r="W21" s="24"/>
      <c r="X21" s="24"/>
      <c r="Y21" s="21">
        <f t="shared" si="27"/>
        <v>0</v>
      </c>
      <c r="Z21" s="21">
        <f t="shared" si="28"/>
        <v>0</v>
      </c>
      <c r="AA21" s="21">
        <f t="shared" si="29"/>
        <v>0</v>
      </c>
      <c r="AB21" s="21">
        <f t="shared" si="30"/>
        <v>4619.333333333333</v>
      </c>
      <c r="AC21" s="21">
        <f t="shared" si="31"/>
        <v>461.93333333333334</v>
      </c>
      <c r="AD21" s="21">
        <f t="shared" si="32"/>
        <v>0</v>
      </c>
      <c r="AE21" s="21"/>
      <c r="AF21" s="21">
        <f t="shared" si="42"/>
        <v>2013.5555555555554</v>
      </c>
      <c r="AG21" s="21">
        <f t="shared" si="43"/>
        <v>201.35555555555555</v>
      </c>
      <c r="AH21" s="21">
        <f t="shared" si="44"/>
        <v>0</v>
      </c>
      <c r="AI21" s="21"/>
      <c r="AJ21" s="21">
        <f t="shared" si="46"/>
        <v>0</v>
      </c>
      <c r="AK21" s="21">
        <f t="shared" si="34"/>
        <v>0</v>
      </c>
      <c r="AL21" s="21">
        <f t="shared" si="35"/>
        <v>0</v>
      </c>
      <c r="AM21" s="21">
        <f t="shared" si="36"/>
        <v>7296.177777777777</v>
      </c>
      <c r="AN21" s="21">
        <f t="shared" si="37"/>
        <v>1459.2355555555555</v>
      </c>
      <c r="AO21" s="21"/>
      <c r="AP21" s="21"/>
      <c r="AQ21" s="21">
        <f t="shared" si="38"/>
        <v>2188.853333333333</v>
      </c>
      <c r="AR21" s="22">
        <v>0.25</v>
      </c>
      <c r="AS21" s="21" t="s">
        <v>109</v>
      </c>
      <c r="AT21" s="25">
        <v>0.13</v>
      </c>
      <c r="AU21" s="21" t="s">
        <v>45</v>
      </c>
      <c r="AV21" s="15"/>
      <c r="AW21" s="26"/>
      <c r="AX21" s="26"/>
      <c r="AY21" s="26"/>
      <c r="AZ21" s="20"/>
      <c r="BA21" s="21"/>
      <c r="BB21" s="21"/>
      <c r="BC21" s="21"/>
      <c r="BD21" s="21"/>
      <c r="BE21" s="24"/>
      <c r="BF21" s="21"/>
      <c r="BG21" s="21"/>
      <c r="BH21" s="21"/>
      <c r="BI21" s="21"/>
      <c r="BJ21" s="26"/>
      <c r="BK21" s="26"/>
      <c r="BL21" s="26"/>
      <c r="BM21" s="26"/>
      <c r="BN21" s="26"/>
      <c r="BO21" s="26"/>
      <c r="BP21" s="26"/>
      <c r="BQ21" s="27" t="e">
        <f t="shared" ref="BQ21:BQ23" si="47">AM21+AN21+AP21+AQ21+AS21+#REF!+AW21+AY21+BA21+BD21+BF21+BG21+BH21+#REF!+BI21+BJ21+BK21+BL21+BM21+BN21+BO21+BP21</f>
        <v>#VALUE!</v>
      </c>
      <c r="BR21" s="27"/>
      <c r="BS21" s="26" t="str">
        <f t="shared" si="40"/>
        <v>Кулиніч Л.І.</v>
      </c>
      <c r="BT21" s="15">
        <f t="shared" si="41"/>
        <v>14</v>
      </c>
    </row>
    <row r="22" spans="1:72" ht="12.75" customHeight="1">
      <c r="A22" s="20">
        <f t="shared" si="25"/>
        <v>15</v>
      </c>
      <c r="B22" s="19" t="s">
        <v>110</v>
      </c>
      <c r="C22" s="19" t="s">
        <v>111</v>
      </c>
      <c r="D22" s="20" t="s">
        <v>80</v>
      </c>
      <c r="E22" s="20" t="s">
        <v>65</v>
      </c>
      <c r="F22" s="20" t="s">
        <v>65</v>
      </c>
      <c r="G22" s="33" t="s">
        <v>112</v>
      </c>
      <c r="H22" s="20">
        <v>14</v>
      </c>
      <c r="I22" s="21">
        <v>4264</v>
      </c>
      <c r="J22" s="22">
        <v>0.3</v>
      </c>
      <c r="K22" s="22">
        <v>0.1</v>
      </c>
      <c r="L22" s="21">
        <f t="shared" si="26"/>
        <v>426.40000000000003</v>
      </c>
      <c r="M22" s="21"/>
      <c r="N22" s="22">
        <v>0.2</v>
      </c>
      <c r="O22" s="21">
        <f t="shared" si="45"/>
        <v>852.80000000000007</v>
      </c>
      <c r="P22" s="21"/>
      <c r="Q22" s="21"/>
      <c r="R22" s="32">
        <v>16</v>
      </c>
      <c r="S22" s="32"/>
      <c r="T22" s="21">
        <v>4</v>
      </c>
      <c r="U22" s="23"/>
      <c r="V22" s="24"/>
      <c r="W22" s="24"/>
      <c r="X22" s="24"/>
      <c r="Y22" s="21">
        <f t="shared" si="27"/>
        <v>0</v>
      </c>
      <c r="Z22" s="21">
        <f t="shared" si="28"/>
        <v>0</v>
      </c>
      <c r="AA22" s="21">
        <f t="shared" si="29"/>
        <v>0</v>
      </c>
      <c r="AB22" s="21">
        <f t="shared" si="30"/>
        <v>3790.2222222222222</v>
      </c>
      <c r="AC22" s="21">
        <f t="shared" si="31"/>
        <v>379.02222222222224</v>
      </c>
      <c r="AD22" s="21">
        <f t="shared" si="32"/>
        <v>0</v>
      </c>
      <c r="AE22" s="21"/>
      <c r="AF22" s="21">
        <f t="shared" si="42"/>
        <v>710.66666666666663</v>
      </c>
      <c r="AG22" s="21">
        <f t="shared" si="43"/>
        <v>71.066666666666663</v>
      </c>
      <c r="AH22" s="21">
        <f t="shared" si="44"/>
        <v>0</v>
      </c>
      <c r="AI22" s="21"/>
      <c r="AJ22" s="21">
        <f t="shared" si="46"/>
        <v>0</v>
      </c>
      <c r="AK22" s="21">
        <f t="shared" si="34"/>
        <v>0</v>
      </c>
      <c r="AL22" s="21">
        <f t="shared" si="35"/>
        <v>0</v>
      </c>
      <c r="AM22" s="21">
        <f t="shared" si="36"/>
        <v>4950.9777777777781</v>
      </c>
      <c r="AN22" s="21">
        <f t="shared" si="37"/>
        <v>990.19555555555564</v>
      </c>
      <c r="AO22" s="21"/>
      <c r="AP22" s="21"/>
      <c r="AQ22" s="21">
        <f t="shared" si="38"/>
        <v>1485.2933333333333</v>
      </c>
      <c r="AR22" s="22"/>
      <c r="AS22" s="21" t="s">
        <v>113</v>
      </c>
      <c r="AT22" s="25">
        <v>0.2</v>
      </c>
      <c r="AU22" s="21" t="s">
        <v>114</v>
      </c>
      <c r="AV22" s="15"/>
      <c r="AW22" s="26"/>
      <c r="AX22" s="26"/>
      <c r="AY22" s="26"/>
      <c r="AZ22" s="20"/>
      <c r="BA22" s="21"/>
      <c r="BB22" s="21"/>
      <c r="BC22" s="21"/>
      <c r="BD22" s="21"/>
      <c r="BE22" s="24"/>
      <c r="BF22" s="21"/>
      <c r="BG22" s="21"/>
      <c r="BH22" s="21"/>
      <c r="BI22" s="21"/>
      <c r="BJ22" s="26"/>
      <c r="BK22" s="26"/>
      <c r="BL22" s="26"/>
      <c r="BM22" s="26"/>
      <c r="BN22" s="26"/>
      <c r="BO22" s="26"/>
      <c r="BP22" s="26"/>
      <c r="BQ22" s="27" t="e">
        <f t="shared" si="47"/>
        <v>#VALUE!</v>
      </c>
      <c r="BR22" s="27"/>
      <c r="BS22" s="26" t="str">
        <f t="shared" si="40"/>
        <v>Якубенко І. М.</v>
      </c>
      <c r="BT22" s="15">
        <f t="shared" si="41"/>
        <v>15</v>
      </c>
    </row>
    <row r="23" spans="1:72" ht="12.75" customHeight="1">
      <c r="A23" s="20">
        <f t="shared" si="25"/>
        <v>16</v>
      </c>
      <c r="B23" s="20" t="s">
        <v>115</v>
      </c>
      <c r="C23" s="19" t="s">
        <v>111</v>
      </c>
      <c r="D23" s="20" t="s">
        <v>68</v>
      </c>
      <c r="E23" s="20" t="s">
        <v>65</v>
      </c>
      <c r="F23" s="20" t="s">
        <v>65</v>
      </c>
      <c r="G23" s="20" t="s">
        <v>116</v>
      </c>
      <c r="H23" s="20">
        <v>14</v>
      </c>
      <c r="I23" s="21">
        <v>4264</v>
      </c>
      <c r="J23" s="22">
        <v>0.3</v>
      </c>
      <c r="K23" s="22">
        <v>0.15</v>
      </c>
      <c r="L23" s="21">
        <f t="shared" si="26"/>
        <v>639.6</v>
      </c>
      <c r="M23" s="21"/>
      <c r="N23" s="21"/>
      <c r="O23" s="21"/>
      <c r="P23" s="21"/>
      <c r="Q23" s="21"/>
      <c r="R23" s="21">
        <v>4</v>
      </c>
      <c r="S23" s="21"/>
      <c r="T23" s="21">
        <v>3</v>
      </c>
      <c r="U23" s="23"/>
      <c r="V23" s="24"/>
      <c r="W23" s="24"/>
      <c r="X23" s="24"/>
      <c r="Y23" s="21">
        <f t="shared" si="27"/>
        <v>0</v>
      </c>
      <c r="Z23" s="21">
        <f t="shared" si="28"/>
        <v>0</v>
      </c>
      <c r="AA23" s="21">
        <f t="shared" si="29"/>
        <v>0</v>
      </c>
      <c r="AB23" s="21">
        <f t="shared" si="30"/>
        <v>947.55555555555554</v>
      </c>
      <c r="AC23" s="21">
        <f t="shared" si="31"/>
        <v>142.13333333333333</v>
      </c>
      <c r="AD23" s="21">
        <f t="shared" si="32"/>
        <v>0</v>
      </c>
      <c r="AE23" s="21"/>
      <c r="AF23" s="21">
        <f t="shared" si="42"/>
        <v>947.55555555555554</v>
      </c>
      <c r="AG23" s="21">
        <f t="shared" si="43"/>
        <v>142.13333333333333</v>
      </c>
      <c r="AH23" s="21">
        <f t="shared" si="44"/>
        <v>0</v>
      </c>
      <c r="AI23" s="21"/>
      <c r="AJ23" s="21">
        <f t="shared" si="46"/>
        <v>0</v>
      </c>
      <c r="AK23" s="21">
        <f t="shared" si="34"/>
        <v>0</v>
      </c>
      <c r="AL23" s="21">
        <f t="shared" si="35"/>
        <v>0</v>
      </c>
      <c r="AM23" s="21">
        <f t="shared" si="36"/>
        <v>2179.3777777777777</v>
      </c>
      <c r="AN23" s="21">
        <f t="shared" si="37"/>
        <v>435.87555555555559</v>
      </c>
      <c r="AO23" s="21"/>
      <c r="AP23" s="21"/>
      <c r="AQ23" s="21">
        <f t="shared" si="38"/>
        <v>653.81333333333328</v>
      </c>
      <c r="AR23" s="22"/>
      <c r="AS23" s="21"/>
      <c r="AT23" s="25"/>
      <c r="AU23" s="21"/>
      <c r="AV23" s="15"/>
      <c r="AW23" s="26"/>
      <c r="AX23" s="26"/>
      <c r="AY23" s="26"/>
      <c r="AZ23" s="20"/>
      <c r="BA23" s="21"/>
      <c r="BB23" s="21"/>
      <c r="BC23" s="21"/>
      <c r="BD23" s="21"/>
      <c r="BE23" s="24"/>
      <c r="BF23" s="21"/>
      <c r="BG23" s="21"/>
      <c r="BH23" s="21"/>
      <c r="BI23" s="21"/>
      <c r="BJ23" s="26"/>
      <c r="BK23" s="26"/>
      <c r="BL23" s="26"/>
      <c r="BM23" s="26"/>
      <c r="BN23" s="26"/>
      <c r="BO23" s="26"/>
      <c r="BP23" s="26"/>
      <c r="BQ23" s="27" t="e">
        <f t="shared" si="47"/>
        <v>#REF!</v>
      </c>
      <c r="BR23" s="27"/>
      <c r="BS23" s="26" t="str">
        <f t="shared" si="40"/>
        <v>Ложка В. Б.</v>
      </c>
      <c r="BT23" s="15">
        <f t="shared" si="41"/>
        <v>16</v>
      </c>
    </row>
    <row r="24" spans="1:72" ht="12.75" customHeight="1">
      <c r="A24" s="20">
        <f t="shared" si="25"/>
        <v>17</v>
      </c>
      <c r="B24" s="20" t="s">
        <v>117</v>
      </c>
      <c r="C24" s="19" t="s">
        <v>118</v>
      </c>
      <c r="D24" s="20" t="s">
        <v>80</v>
      </c>
      <c r="E24" s="20" t="s">
        <v>65</v>
      </c>
      <c r="F24" s="20" t="s">
        <v>65</v>
      </c>
      <c r="G24" s="20" t="s">
        <v>119</v>
      </c>
      <c r="H24" s="20">
        <v>14</v>
      </c>
      <c r="I24" s="21">
        <v>4264</v>
      </c>
      <c r="J24" s="22">
        <v>0.3</v>
      </c>
      <c r="K24" s="22">
        <v>0.1</v>
      </c>
      <c r="L24" s="21">
        <f t="shared" si="26"/>
        <v>426.40000000000003</v>
      </c>
      <c r="M24" s="22">
        <v>0.15</v>
      </c>
      <c r="N24" s="21"/>
      <c r="O24" s="21"/>
      <c r="P24" s="21">
        <v>17</v>
      </c>
      <c r="Q24" s="21"/>
      <c r="R24" s="21"/>
      <c r="S24" s="21"/>
      <c r="T24" s="21"/>
      <c r="U24" s="23"/>
      <c r="V24" s="24">
        <v>18</v>
      </c>
      <c r="W24" s="24"/>
      <c r="X24" s="24"/>
      <c r="Y24" s="21">
        <f t="shared" si="27"/>
        <v>4027.1111111111109</v>
      </c>
      <c r="Z24" s="21">
        <f t="shared" si="28"/>
        <v>402.71111111111111</v>
      </c>
      <c r="AA24" s="21">
        <f t="shared" si="29"/>
        <v>0</v>
      </c>
      <c r="AB24" s="21">
        <f t="shared" si="30"/>
        <v>0</v>
      </c>
      <c r="AC24" s="21">
        <f t="shared" si="31"/>
        <v>0</v>
      </c>
      <c r="AD24" s="21">
        <f t="shared" si="32"/>
        <v>0</v>
      </c>
      <c r="AE24" s="21"/>
      <c r="AF24" s="21">
        <f t="shared" si="42"/>
        <v>710.66666666666663</v>
      </c>
      <c r="AG24" s="21">
        <f t="shared" si="43"/>
        <v>71.066666666666663</v>
      </c>
      <c r="AH24" s="21">
        <f t="shared" si="44"/>
        <v>0</v>
      </c>
      <c r="AI24" s="21"/>
      <c r="AJ24" s="21">
        <f t="shared" ref="AJ24:AJ33" si="48">MAX(I24+L24)/18*V24*M24</f>
        <v>703.56</v>
      </c>
      <c r="AK24" s="21" t="e">
        <f>(I24+L24)*M24/18*#REF!</f>
        <v>#REF!</v>
      </c>
      <c r="AL24" s="21">
        <f t="shared" si="35"/>
        <v>0</v>
      </c>
      <c r="AM24" s="21">
        <f t="shared" si="36"/>
        <v>5211.5555555555547</v>
      </c>
      <c r="AN24" s="21">
        <f t="shared" si="37"/>
        <v>1042.3111111111109</v>
      </c>
      <c r="AO24" s="21"/>
      <c r="AP24" s="21"/>
      <c r="AQ24" s="21">
        <f t="shared" si="38"/>
        <v>1563.4666666666665</v>
      </c>
      <c r="AR24" s="22">
        <v>0.2</v>
      </c>
      <c r="AS24" s="21" t="s">
        <v>120</v>
      </c>
      <c r="AT24" s="25"/>
      <c r="AU24" s="21"/>
      <c r="AV24" s="15"/>
      <c r="AW24" s="26"/>
      <c r="AX24" s="26"/>
      <c r="AY24" s="26"/>
      <c r="AZ24" s="20"/>
      <c r="BA24" s="21"/>
      <c r="BB24" s="21"/>
      <c r="BC24" s="21"/>
      <c r="BD24" s="21"/>
      <c r="BE24" s="24"/>
      <c r="BF24" s="21"/>
      <c r="BG24" s="21"/>
      <c r="BH24" s="21"/>
      <c r="BI24" s="21"/>
      <c r="BJ24" s="26"/>
      <c r="BK24" s="26"/>
      <c r="BL24" s="26"/>
      <c r="BM24" s="26"/>
      <c r="BN24" s="26"/>
      <c r="BO24" s="26"/>
      <c r="BP24" s="26"/>
      <c r="BQ24" s="27" t="e">
        <f t="shared" ref="BQ24:BQ31" si="49">AM24+AN24+AP24+AQ24+AS24+#REF!+AW24+AY24+BA24+BD24+BF24+BG24+BH24+#REF!+BI24+BJ24+BK24+BL24+BM24+BN24+BO24+BP24+AL24+AK24+AJ24</f>
        <v>#VALUE!</v>
      </c>
      <c r="BR24" s="27"/>
      <c r="BS24" s="26" t="str">
        <f t="shared" si="40"/>
        <v>Хливнюк Р. О.</v>
      </c>
      <c r="BT24" s="15">
        <f t="shared" si="41"/>
        <v>17</v>
      </c>
    </row>
    <row r="25" spans="1:72" ht="12.75" customHeight="1">
      <c r="A25" s="20">
        <f t="shared" si="25"/>
        <v>18</v>
      </c>
      <c r="B25" s="20" t="s">
        <v>121</v>
      </c>
      <c r="C25" s="19" t="s">
        <v>118</v>
      </c>
      <c r="D25" s="20" t="s">
        <v>68</v>
      </c>
      <c r="E25" s="20" t="s">
        <v>65</v>
      </c>
      <c r="F25" s="20" t="s">
        <v>65</v>
      </c>
      <c r="G25" s="20" t="s">
        <v>122</v>
      </c>
      <c r="H25" s="20">
        <v>14</v>
      </c>
      <c r="I25" s="21">
        <v>4264</v>
      </c>
      <c r="J25" s="22">
        <v>0.3</v>
      </c>
      <c r="K25" s="22">
        <v>0.15</v>
      </c>
      <c r="L25" s="21">
        <f t="shared" si="26"/>
        <v>639.6</v>
      </c>
      <c r="M25" s="22">
        <v>0.15</v>
      </c>
      <c r="N25" s="21"/>
      <c r="O25" s="21"/>
      <c r="P25" s="21">
        <v>22</v>
      </c>
      <c r="Q25" s="21"/>
      <c r="R25" s="21"/>
      <c r="S25" s="21"/>
      <c r="T25" s="21"/>
      <c r="U25" s="23"/>
      <c r="V25" s="24">
        <v>18</v>
      </c>
      <c r="W25" s="2"/>
      <c r="X25" s="24"/>
      <c r="Y25" s="21">
        <f t="shared" si="27"/>
        <v>5211.5555555555557</v>
      </c>
      <c r="Z25" s="21">
        <f t="shared" si="28"/>
        <v>781.73333333333335</v>
      </c>
      <c r="AA25" s="21">
        <f t="shared" si="29"/>
        <v>0</v>
      </c>
      <c r="AB25" s="21">
        <f t="shared" si="30"/>
        <v>0</v>
      </c>
      <c r="AC25" s="21">
        <f t="shared" si="31"/>
        <v>0</v>
      </c>
      <c r="AD25" s="21">
        <f t="shared" si="32"/>
        <v>0</v>
      </c>
      <c r="AE25" s="21"/>
      <c r="AF25" s="21">
        <f t="shared" si="42"/>
        <v>0</v>
      </c>
      <c r="AG25" s="21">
        <f t="shared" si="43"/>
        <v>0</v>
      </c>
      <c r="AH25" s="21">
        <f t="shared" si="44"/>
        <v>0</v>
      </c>
      <c r="AI25" s="21"/>
      <c r="AJ25" s="21">
        <f t="shared" si="48"/>
        <v>735.54000000000008</v>
      </c>
      <c r="AK25" s="21">
        <f>(I25+L25)*M25/18*W24</f>
        <v>0</v>
      </c>
      <c r="AL25" s="21">
        <f t="shared" si="35"/>
        <v>0</v>
      </c>
      <c r="AM25" s="21">
        <f t="shared" si="36"/>
        <v>5993.2888888888892</v>
      </c>
      <c r="AN25" s="21">
        <f t="shared" si="37"/>
        <v>1198.6577777777779</v>
      </c>
      <c r="AO25" s="21"/>
      <c r="AP25" s="21"/>
      <c r="AQ25" s="21">
        <f t="shared" si="38"/>
        <v>1797.9866666666667</v>
      </c>
      <c r="AR25" s="22">
        <v>0.2</v>
      </c>
      <c r="AS25" s="21" t="s">
        <v>123</v>
      </c>
      <c r="AT25" s="25"/>
      <c r="AU25" s="21"/>
      <c r="AV25" s="15"/>
      <c r="AW25" s="26"/>
      <c r="AX25" s="26"/>
      <c r="AY25" s="26"/>
      <c r="AZ25" s="20"/>
      <c r="BA25" s="21"/>
      <c r="BB25" s="21"/>
      <c r="BC25" s="21"/>
      <c r="BD25" s="21"/>
      <c r="BE25" s="24"/>
      <c r="BF25" s="21"/>
      <c r="BG25" s="21"/>
      <c r="BH25" s="21"/>
      <c r="BI25" s="21"/>
      <c r="BJ25" s="15"/>
      <c r="BK25" s="15"/>
      <c r="BL25" s="15"/>
      <c r="BM25" s="15"/>
      <c r="BN25" s="15"/>
      <c r="BO25" s="15"/>
      <c r="BP25" s="15"/>
      <c r="BQ25" s="27" t="e">
        <f t="shared" si="49"/>
        <v>#VALUE!</v>
      </c>
      <c r="BR25" s="27"/>
      <c r="BS25" s="26" t="str">
        <f t="shared" si="40"/>
        <v>Шатік Н. І.</v>
      </c>
      <c r="BT25" s="15">
        <f t="shared" si="41"/>
        <v>18</v>
      </c>
    </row>
    <row r="26" spans="1:72" ht="12.75" customHeight="1">
      <c r="A26" s="20">
        <f t="shared" si="25"/>
        <v>19</v>
      </c>
      <c r="B26" s="20" t="s">
        <v>124</v>
      </c>
      <c r="C26" s="19" t="s">
        <v>118</v>
      </c>
      <c r="D26" s="20" t="s">
        <v>68</v>
      </c>
      <c r="E26" s="20" t="s">
        <v>65</v>
      </c>
      <c r="F26" s="20" t="s">
        <v>65</v>
      </c>
      <c r="G26" s="20" t="s">
        <v>125</v>
      </c>
      <c r="H26" s="20">
        <v>14</v>
      </c>
      <c r="I26" s="21">
        <v>4264</v>
      </c>
      <c r="J26" s="22">
        <v>0.3</v>
      </c>
      <c r="K26" s="22">
        <v>0.15</v>
      </c>
      <c r="L26" s="21">
        <f t="shared" si="26"/>
        <v>639.6</v>
      </c>
      <c r="M26" s="22">
        <v>0.15</v>
      </c>
      <c r="N26" s="21"/>
      <c r="O26" s="21"/>
      <c r="P26" s="21">
        <v>24</v>
      </c>
      <c r="Q26" s="21"/>
      <c r="R26" s="21"/>
      <c r="S26" s="21"/>
      <c r="T26" s="21"/>
      <c r="U26" s="23"/>
      <c r="V26" s="24">
        <v>18</v>
      </c>
      <c r="W26" s="24"/>
      <c r="X26" s="24"/>
      <c r="Y26" s="21">
        <f t="shared" si="27"/>
        <v>5685.333333333333</v>
      </c>
      <c r="Z26" s="21">
        <f t="shared" si="28"/>
        <v>852.8</v>
      </c>
      <c r="AA26" s="21">
        <f t="shared" si="29"/>
        <v>0</v>
      </c>
      <c r="AB26" s="21">
        <f t="shared" si="30"/>
        <v>0</v>
      </c>
      <c r="AC26" s="21">
        <f t="shared" si="31"/>
        <v>0</v>
      </c>
      <c r="AD26" s="21">
        <f t="shared" si="32"/>
        <v>0</v>
      </c>
      <c r="AE26" s="21"/>
      <c r="AF26" s="21">
        <f t="shared" si="42"/>
        <v>0</v>
      </c>
      <c r="AG26" s="21">
        <f t="shared" si="43"/>
        <v>0</v>
      </c>
      <c r="AH26" s="21">
        <f t="shared" si="44"/>
        <v>0</v>
      </c>
      <c r="AI26" s="21"/>
      <c r="AJ26" s="21">
        <f t="shared" si="48"/>
        <v>735.54000000000008</v>
      </c>
      <c r="AK26" s="21">
        <f t="shared" ref="AK26:AK33" si="50">(I26+L26)*M26/18*W26</f>
        <v>0</v>
      </c>
      <c r="AL26" s="21">
        <f t="shared" si="35"/>
        <v>0</v>
      </c>
      <c r="AM26" s="21">
        <f t="shared" si="36"/>
        <v>6538.1333333333332</v>
      </c>
      <c r="AN26" s="21">
        <f t="shared" si="37"/>
        <v>1307.6266666666668</v>
      </c>
      <c r="AO26" s="21"/>
      <c r="AP26" s="21"/>
      <c r="AQ26" s="21">
        <f t="shared" si="38"/>
        <v>1961.4399999999998</v>
      </c>
      <c r="AR26" s="22">
        <v>0.2</v>
      </c>
      <c r="AS26" s="21" t="s">
        <v>126</v>
      </c>
      <c r="AT26" s="25"/>
      <c r="AU26" s="21"/>
      <c r="AV26" s="15"/>
      <c r="AW26" s="26"/>
      <c r="AX26" s="26"/>
      <c r="AY26" s="26"/>
      <c r="AZ26" s="20"/>
      <c r="BA26" s="21"/>
      <c r="BB26" s="21"/>
      <c r="BC26" s="21"/>
      <c r="BD26" s="21"/>
      <c r="BE26" s="24"/>
      <c r="BF26" s="21"/>
      <c r="BG26" s="21"/>
      <c r="BH26" s="21"/>
      <c r="BI26" s="21"/>
      <c r="BJ26" s="15"/>
      <c r="BK26" s="15"/>
      <c r="BL26" s="15"/>
      <c r="BM26" s="15"/>
      <c r="BN26" s="15"/>
      <c r="BO26" s="15"/>
      <c r="BP26" s="15"/>
      <c r="BQ26" s="27" t="e">
        <f t="shared" si="49"/>
        <v>#VALUE!</v>
      </c>
      <c r="BR26" s="27"/>
      <c r="BS26" s="26" t="str">
        <f t="shared" si="40"/>
        <v>Лазоренко С. О.</v>
      </c>
      <c r="BT26" s="15">
        <f t="shared" si="41"/>
        <v>19</v>
      </c>
    </row>
    <row r="27" spans="1:72" ht="12.75" customHeight="1">
      <c r="A27" s="20">
        <f t="shared" si="25"/>
        <v>20</v>
      </c>
      <c r="B27" s="20" t="s">
        <v>127</v>
      </c>
      <c r="C27" s="19" t="s">
        <v>118</v>
      </c>
      <c r="D27" s="20" t="s">
        <v>80</v>
      </c>
      <c r="E27" s="20" t="s">
        <v>65</v>
      </c>
      <c r="F27" s="20" t="s">
        <v>65</v>
      </c>
      <c r="G27" s="20" t="s">
        <v>128</v>
      </c>
      <c r="H27" s="20">
        <v>14</v>
      </c>
      <c r="I27" s="21">
        <v>4264</v>
      </c>
      <c r="J27" s="22">
        <v>0.3</v>
      </c>
      <c r="K27" s="22">
        <v>0.1</v>
      </c>
      <c r="L27" s="21">
        <f t="shared" si="26"/>
        <v>426.40000000000003</v>
      </c>
      <c r="M27" s="22">
        <v>0.15</v>
      </c>
      <c r="N27" s="21"/>
      <c r="O27" s="21"/>
      <c r="P27" s="21">
        <v>20.5</v>
      </c>
      <c r="Q27" s="21"/>
      <c r="R27" s="21"/>
      <c r="S27" s="21"/>
      <c r="T27" s="21"/>
      <c r="U27" s="23"/>
      <c r="V27" s="24">
        <v>18</v>
      </c>
      <c r="W27" s="24"/>
      <c r="X27" s="24"/>
      <c r="Y27" s="21">
        <f t="shared" si="27"/>
        <v>4856.2222222222217</v>
      </c>
      <c r="Z27" s="21">
        <f t="shared" si="28"/>
        <v>485.62222222222226</v>
      </c>
      <c r="AA27" s="21">
        <f t="shared" si="29"/>
        <v>0</v>
      </c>
      <c r="AB27" s="21">
        <f t="shared" si="30"/>
        <v>0</v>
      </c>
      <c r="AC27" s="21">
        <f t="shared" si="31"/>
        <v>0</v>
      </c>
      <c r="AD27" s="21">
        <f t="shared" si="32"/>
        <v>0</v>
      </c>
      <c r="AE27" s="21"/>
      <c r="AF27" s="21">
        <f t="shared" si="42"/>
        <v>0</v>
      </c>
      <c r="AG27" s="21">
        <f t="shared" si="43"/>
        <v>0</v>
      </c>
      <c r="AH27" s="21">
        <f t="shared" si="44"/>
        <v>0</v>
      </c>
      <c r="AI27" s="21"/>
      <c r="AJ27" s="21">
        <f t="shared" si="48"/>
        <v>703.56</v>
      </c>
      <c r="AK27" s="21">
        <f t="shared" si="50"/>
        <v>0</v>
      </c>
      <c r="AL27" s="21">
        <f t="shared" si="35"/>
        <v>0</v>
      </c>
      <c r="AM27" s="21">
        <f t="shared" si="36"/>
        <v>5341.844444444444</v>
      </c>
      <c r="AN27" s="21">
        <f t="shared" si="37"/>
        <v>1068.3688888888889</v>
      </c>
      <c r="AO27" s="21"/>
      <c r="AP27" s="21"/>
      <c r="AQ27" s="21">
        <f t="shared" si="38"/>
        <v>1602.5533333333331</v>
      </c>
      <c r="AR27" s="22">
        <v>0.2</v>
      </c>
      <c r="AS27" s="21" t="s">
        <v>129</v>
      </c>
      <c r="AT27" s="25"/>
      <c r="AU27" s="21"/>
      <c r="AV27" s="15"/>
      <c r="AW27" s="26"/>
      <c r="AX27" s="26"/>
      <c r="AY27" s="26"/>
      <c r="AZ27" s="20"/>
      <c r="BA27" s="21"/>
      <c r="BB27" s="21"/>
      <c r="BC27" s="21"/>
      <c r="BD27" s="21"/>
      <c r="BE27" s="24"/>
      <c r="BF27" s="21"/>
      <c r="BG27" s="21"/>
      <c r="BH27" s="21"/>
      <c r="BI27" s="21"/>
      <c r="BJ27" s="15"/>
      <c r="BK27" s="15"/>
      <c r="BL27" s="15"/>
      <c r="BM27" s="15"/>
      <c r="BN27" s="15"/>
      <c r="BO27" s="15"/>
      <c r="BP27" s="15"/>
      <c r="BQ27" s="27" t="e">
        <f t="shared" si="49"/>
        <v>#VALUE!</v>
      </c>
      <c r="BR27" s="27"/>
      <c r="BS27" s="26" t="str">
        <f t="shared" si="40"/>
        <v>Петренко Н.І.</v>
      </c>
      <c r="BT27" s="15">
        <f t="shared" si="41"/>
        <v>20</v>
      </c>
    </row>
    <row r="28" spans="1:72" ht="12.75" customHeight="1">
      <c r="A28" s="20">
        <f t="shared" si="25"/>
        <v>21</v>
      </c>
      <c r="B28" s="20" t="s">
        <v>130</v>
      </c>
      <c r="C28" s="19" t="s">
        <v>118</v>
      </c>
      <c r="D28" s="20"/>
      <c r="E28" s="20" t="s">
        <v>65</v>
      </c>
      <c r="F28" s="20" t="s">
        <v>65</v>
      </c>
      <c r="G28" s="20" t="s">
        <v>131</v>
      </c>
      <c r="H28" s="20">
        <v>14</v>
      </c>
      <c r="I28" s="21">
        <v>4264</v>
      </c>
      <c r="J28" s="22">
        <v>0.3</v>
      </c>
      <c r="K28" s="22"/>
      <c r="L28" s="21">
        <f t="shared" si="26"/>
        <v>0</v>
      </c>
      <c r="M28" s="22">
        <v>0.15</v>
      </c>
      <c r="N28" s="22">
        <v>0.2</v>
      </c>
      <c r="O28" s="21">
        <f>I28*N28</f>
        <v>852.80000000000007</v>
      </c>
      <c r="P28" s="21">
        <v>23</v>
      </c>
      <c r="Q28" s="21"/>
      <c r="R28" s="21"/>
      <c r="S28" s="21"/>
      <c r="T28" s="21"/>
      <c r="U28" s="23"/>
      <c r="V28" s="24">
        <v>18</v>
      </c>
      <c r="W28" s="24"/>
      <c r="X28" s="24"/>
      <c r="Y28" s="21">
        <f t="shared" si="27"/>
        <v>5448.4444444444443</v>
      </c>
      <c r="Z28" s="21">
        <f t="shared" si="28"/>
        <v>0</v>
      </c>
      <c r="AA28" s="21">
        <f t="shared" si="29"/>
        <v>0</v>
      </c>
      <c r="AB28" s="21">
        <f t="shared" si="30"/>
        <v>0</v>
      </c>
      <c r="AC28" s="21">
        <f t="shared" si="31"/>
        <v>0</v>
      </c>
      <c r="AD28" s="21">
        <f t="shared" si="32"/>
        <v>0</v>
      </c>
      <c r="AE28" s="21"/>
      <c r="AF28" s="21">
        <f t="shared" si="42"/>
        <v>0</v>
      </c>
      <c r="AG28" s="21">
        <f t="shared" si="43"/>
        <v>0</v>
      </c>
      <c r="AH28" s="21">
        <f t="shared" si="44"/>
        <v>0</v>
      </c>
      <c r="AI28" s="21"/>
      <c r="AJ28" s="21">
        <f t="shared" si="48"/>
        <v>639.6</v>
      </c>
      <c r="AK28" s="21">
        <f t="shared" si="50"/>
        <v>0</v>
      </c>
      <c r="AL28" s="21">
        <f t="shared" si="35"/>
        <v>0</v>
      </c>
      <c r="AM28" s="21">
        <f t="shared" si="36"/>
        <v>5448.4444444444443</v>
      </c>
      <c r="AN28" s="21">
        <f t="shared" si="37"/>
        <v>1089.6888888888889</v>
      </c>
      <c r="AO28" s="21"/>
      <c r="AP28" s="21"/>
      <c r="AQ28" s="21">
        <f t="shared" si="38"/>
        <v>1634.5333333333333</v>
      </c>
      <c r="AR28" s="22">
        <v>0.2</v>
      </c>
      <c r="AS28" s="21" t="s">
        <v>132</v>
      </c>
      <c r="AT28" s="25"/>
      <c r="AU28" s="21"/>
      <c r="AV28" s="15"/>
      <c r="AW28" s="26"/>
      <c r="AX28" s="26"/>
      <c r="AY28" s="26"/>
      <c r="AZ28" s="20"/>
      <c r="BA28" s="21"/>
      <c r="BB28" s="21"/>
      <c r="BC28" s="21"/>
      <c r="BD28" s="21"/>
      <c r="BE28" s="24"/>
      <c r="BF28" s="21"/>
      <c r="BG28" s="21"/>
      <c r="BH28" s="21"/>
      <c r="BI28" s="21"/>
      <c r="BJ28" s="15"/>
      <c r="BK28" s="15"/>
      <c r="BL28" s="15"/>
      <c r="BM28" s="15"/>
      <c r="BN28" s="15"/>
      <c r="BO28" s="15"/>
      <c r="BP28" s="15"/>
      <c r="BQ28" s="27" t="e">
        <f t="shared" si="49"/>
        <v>#VALUE!</v>
      </c>
      <c r="BR28" s="27"/>
      <c r="BS28" s="26" t="str">
        <f t="shared" si="40"/>
        <v>Троцюк Л. П.</v>
      </c>
      <c r="BT28" s="15">
        <f t="shared" si="41"/>
        <v>21</v>
      </c>
    </row>
    <row r="29" spans="1:72" ht="12.75" customHeight="1">
      <c r="A29" s="20">
        <f t="shared" si="25"/>
        <v>22</v>
      </c>
      <c r="B29" s="20" t="s">
        <v>133</v>
      </c>
      <c r="C29" s="19" t="s">
        <v>118</v>
      </c>
      <c r="D29" s="20" t="s">
        <v>68</v>
      </c>
      <c r="E29" s="20" t="s">
        <v>65</v>
      </c>
      <c r="F29" s="20" t="s">
        <v>65</v>
      </c>
      <c r="G29" s="20" t="s">
        <v>134</v>
      </c>
      <c r="H29" s="20">
        <v>14</v>
      </c>
      <c r="I29" s="21">
        <v>4264</v>
      </c>
      <c r="J29" s="22">
        <v>0.3</v>
      </c>
      <c r="K29" s="22">
        <v>0.15</v>
      </c>
      <c r="L29" s="21">
        <f t="shared" si="26"/>
        <v>639.6</v>
      </c>
      <c r="M29" s="22">
        <v>0.15</v>
      </c>
      <c r="N29" s="21"/>
      <c r="O29" s="21"/>
      <c r="P29" s="21">
        <v>23</v>
      </c>
      <c r="Q29" s="21"/>
      <c r="R29" s="21"/>
      <c r="S29" s="21"/>
      <c r="T29" s="21"/>
      <c r="U29" s="23"/>
      <c r="V29" s="24">
        <v>18</v>
      </c>
      <c r="W29" s="24"/>
      <c r="X29" s="24"/>
      <c r="Y29" s="21">
        <f t="shared" si="27"/>
        <v>5448.4444444444443</v>
      </c>
      <c r="Z29" s="21">
        <f t="shared" si="28"/>
        <v>817.26666666666665</v>
      </c>
      <c r="AA29" s="21">
        <f t="shared" si="29"/>
        <v>0</v>
      </c>
      <c r="AB29" s="21">
        <f t="shared" si="30"/>
        <v>0</v>
      </c>
      <c r="AC29" s="21">
        <f t="shared" si="31"/>
        <v>0</v>
      </c>
      <c r="AD29" s="21">
        <f t="shared" si="32"/>
        <v>0</v>
      </c>
      <c r="AE29" s="21"/>
      <c r="AF29" s="21">
        <f t="shared" si="42"/>
        <v>0</v>
      </c>
      <c r="AG29" s="21">
        <f t="shared" si="43"/>
        <v>0</v>
      </c>
      <c r="AH29" s="21">
        <f t="shared" si="44"/>
        <v>0</v>
      </c>
      <c r="AI29" s="21"/>
      <c r="AJ29" s="21">
        <f t="shared" si="48"/>
        <v>735.54000000000008</v>
      </c>
      <c r="AK29" s="21">
        <f t="shared" si="50"/>
        <v>0</v>
      </c>
      <c r="AL29" s="21">
        <f t="shared" si="35"/>
        <v>0</v>
      </c>
      <c r="AM29" s="21">
        <f t="shared" si="36"/>
        <v>6265.7111111111108</v>
      </c>
      <c r="AN29" s="21">
        <f t="shared" si="37"/>
        <v>1253.1422222222222</v>
      </c>
      <c r="AO29" s="21"/>
      <c r="AP29" s="21"/>
      <c r="AQ29" s="21">
        <f t="shared" si="38"/>
        <v>1879.7133333333331</v>
      </c>
      <c r="AR29" s="22">
        <v>0.2</v>
      </c>
      <c r="AS29" s="21" t="s">
        <v>135</v>
      </c>
      <c r="AT29" s="25"/>
      <c r="AU29" s="21"/>
      <c r="AV29" s="15"/>
      <c r="AW29" s="26"/>
      <c r="AX29" s="34"/>
      <c r="AY29" s="26"/>
      <c r="AZ29" s="20"/>
      <c r="BA29" s="21"/>
      <c r="BB29" s="21"/>
      <c r="BC29" s="21"/>
      <c r="BD29" s="21"/>
      <c r="BE29" s="24"/>
      <c r="BF29" s="21"/>
      <c r="BG29" s="21"/>
      <c r="BH29" s="21"/>
      <c r="BI29" s="21"/>
      <c r="BJ29" s="15"/>
      <c r="BK29" s="15"/>
      <c r="BL29" s="15"/>
      <c r="BM29" s="15"/>
      <c r="BN29" s="15"/>
      <c r="BO29" s="15"/>
      <c r="BP29" s="15"/>
      <c r="BQ29" s="27" t="e">
        <f t="shared" si="49"/>
        <v>#VALUE!</v>
      </c>
      <c r="BR29" s="27"/>
      <c r="BS29" s="26" t="str">
        <f t="shared" si="40"/>
        <v>Стоян Н. Л.</v>
      </c>
      <c r="BT29" s="15">
        <f t="shared" si="41"/>
        <v>22</v>
      </c>
    </row>
    <row r="30" spans="1:72" ht="12.75" customHeight="1">
      <c r="A30" s="20">
        <f t="shared" si="25"/>
        <v>23</v>
      </c>
      <c r="B30" s="20" t="s">
        <v>136</v>
      </c>
      <c r="C30" s="19" t="s">
        <v>118</v>
      </c>
      <c r="D30" s="20"/>
      <c r="E30" s="20" t="s">
        <v>65</v>
      </c>
      <c r="F30" s="20" t="s">
        <v>65</v>
      </c>
      <c r="G30" s="20" t="s">
        <v>137</v>
      </c>
      <c r="H30" s="20">
        <v>14</v>
      </c>
      <c r="I30" s="21">
        <v>4264</v>
      </c>
      <c r="J30" s="22">
        <v>0.3</v>
      </c>
      <c r="K30" s="22"/>
      <c r="L30" s="21">
        <f t="shared" si="26"/>
        <v>0</v>
      </c>
      <c r="M30" s="22">
        <v>0.15</v>
      </c>
      <c r="N30" s="21"/>
      <c r="O30" s="21"/>
      <c r="P30" s="21">
        <v>19</v>
      </c>
      <c r="Q30" s="21"/>
      <c r="R30" s="21"/>
      <c r="S30" s="21"/>
      <c r="T30" s="21"/>
      <c r="U30" s="23"/>
      <c r="V30" s="24">
        <v>18</v>
      </c>
      <c r="W30" s="24"/>
      <c r="X30" s="24"/>
      <c r="Y30" s="21">
        <f t="shared" si="27"/>
        <v>4500.8888888888887</v>
      </c>
      <c r="Z30" s="21">
        <f t="shared" si="28"/>
        <v>0</v>
      </c>
      <c r="AA30" s="21">
        <f t="shared" si="29"/>
        <v>0</v>
      </c>
      <c r="AB30" s="21">
        <f t="shared" si="30"/>
        <v>0</v>
      </c>
      <c r="AC30" s="21">
        <f t="shared" si="31"/>
        <v>0</v>
      </c>
      <c r="AD30" s="21">
        <f t="shared" si="32"/>
        <v>0</v>
      </c>
      <c r="AE30" s="21"/>
      <c r="AF30" s="21" t="e">
        <f>I30/18*(#REF!+#REF!)</f>
        <v>#REF!</v>
      </c>
      <c r="AG30" s="21" t="e">
        <f>L30/18*(#REF!+#REF!)</f>
        <v>#REF!</v>
      </c>
      <c r="AH30" s="21" t="e">
        <f>O30/18*#REF!</f>
        <v>#REF!</v>
      </c>
      <c r="AI30" s="21"/>
      <c r="AJ30" s="21">
        <f t="shared" si="48"/>
        <v>639.6</v>
      </c>
      <c r="AK30" s="21">
        <f t="shared" si="50"/>
        <v>0</v>
      </c>
      <c r="AL30" s="21">
        <f t="shared" si="35"/>
        <v>0</v>
      </c>
      <c r="AM30" s="21" t="e">
        <f t="shared" si="36"/>
        <v>#REF!</v>
      </c>
      <c r="AN30" s="21" t="e">
        <f t="shared" si="37"/>
        <v>#REF!</v>
      </c>
      <c r="AO30" s="21"/>
      <c r="AP30" s="21"/>
      <c r="AQ30" s="21" t="e">
        <f t="shared" si="38"/>
        <v>#REF!</v>
      </c>
      <c r="AR30" s="22">
        <v>0.2</v>
      </c>
      <c r="AS30" s="21" t="s">
        <v>138</v>
      </c>
      <c r="AT30" s="25"/>
      <c r="AU30" s="21"/>
      <c r="AV30" s="15"/>
      <c r="AW30" s="26"/>
      <c r="AX30" s="35"/>
      <c r="AY30" s="26"/>
      <c r="AZ30" s="20"/>
      <c r="BA30" s="21"/>
      <c r="BB30" s="21"/>
      <c r="BC30" s="21"/>
      <c r="BD30" s="21"/>
      <c r="BE30" s="24"/>
      <c r="BF30" s="21"/>
      <c r="BG30" s="21"/>
      <c r="BH30" s="21"/>
      <c r="BI30" s="21"/>
      <c r="BJ30" s="15"/>
      <c r="BK30" s="15"/>
      <c r="BL30" s="15"/>
      <c r="BM30" s="15"/>
      <c r="BN30" s="15"/>
      <c r="BO30" s="15"/>
      <c r="BP30" s="15"/>
      <c r="BQ30" s="27" t="e">
        <f t="shared" si="49"/>
        <v>#REF!</v>
      </c>
      <c r="BR30" s="27"/>
      <c r="BS30" s="26" t="str">
        <f t="shared" si="40"/>
        <v>Капля В. Д.</v>
      </c>
      <c r="BT30" s="15">
        <f t="shared" si="41"/>
        <v>23</v>
      </c>
    </row>
    <row r="31" spans="1:72" ht="12.75" customHeight="1">
      <c r="A31" s="20">
        <f t="shared" si="25"/>
        <v>24</v>
      </c>
      <c r="B31" s="20" t="s">
        <v>139</v>
      </c>
      <c r="C31" s="19" t="s">
        <v>140</v>
      </c>
      <c r="D31" s="20"/>
      <c r="E31" s="20" t="s">
        <v>65</v>
      </c>
      <c r="F31" s="20" t="s">
        <v>65</v>
      </c>
      <c r="G31" s="20" t="s">
        <v>141</v>
      </c>
      <c r="H31" s="20">
        <v>14</v>
      </c>
      <c r="I31" s="21">
        <v>4264</v>
      </c>
      <c r="J31" s="22">
        <v>0.3</v>
      </c>
      <c r="K31" s="22"/>
      <c r="L31" s="21">
        <f t="shared" si="26"/>
        <v>0</v>
      </c>
      <c r="M31" s="21"/>
      <c r="N31" s="22">
        <v>0.2</v>
      </c>
      <c r="O31" s="21">
        <f>I31*N31</f>
        <v>852.80000000000007</v>
      </c>
      <c r="P31" s="21"/>
      <c r="Q31" s="21"/>
      <c r="R31" s="21">
        <v>14</v>
      </c>
      <c r="S31" s="21"/>
      <c r="T31" s="21">
        <v>6.5</v>
      </c>
      <c r="U31" s="23"/>
      <c r="V31" s="24"/>
      <c r="W31" s="24"/>
      <c r="X31" s="24"/>
      <c r="Y31" s="21">
        <f t="shared" si="27"/>
        <v>0</v>
      </c>
      <c r="Z31" s="21">
        <f t="shared" si="28"/>
        <v>0</v>
      </c>
      <c r="AA31" s="21">
        <f t="shared" si="29"/>
        <v>0</v>
      </c>
      <c r="AB31" s="21">
        <f t="shared" si="30"/>
        <v>3316.4444444444443</v>
      </c>
      <c r="AC31" s="21">
        <f t="shared" si="31"/>
        <v>0</v>
      </c>
      <c r="AD31" s="21">
        <f t="shared" si="32"/>
        <v>0</v>
      </c>
      <c r="AE31" s="21"/>
      <c r="AF31" s="21">
        <f t="shared" ref="AF31:AF32" si="51">I31/18*(T30+U30)</f>
        <v>0</v>
      </c>
      <c r="AG31" s="21">
        <f t="shared" ref="AG31:AG32" si="52">L31/18*(T30+U30)</f>
        <v>0</v>
      </c>
      <c r="AH31" s="21">
        <f t="shared" ref="AH31:AH32" si="53">O31/18*U30</f>
        <v>0</v>
      </c>
      <c r="AI31" s="21"/>
      <c r="AJ31" s="21">
        <f t="shared" si="48"/>
        <v>0</v>
      </c>
      <c r="AK31" s="21">
        <f t="shared" si="50"/>
        <v>0</v>
      </c>
      <c r="AL31" s="21">
        <f t="shared" si="35"/>
        <v>0</v>
      </c>
      <c r="AM31" s="21">
        <f t="shared" si="36"/>
        <v>3316.4444444444443</v>
      </c>
      <c r="AN31" s="21">
        <f t="shared" si="37"/>
        <v>663.28888888888889</v>
      </c>
      <c r="AO31" s="21"/>
      <c r="AP31" s="21"/>
      <c r="AQ31" s="21">
        <f t="shared" si="38"/>
        <v>994.93333333333328</v>
      </c>
      <c r="AR31" s="22">
        <v>0.25</v>
      </c>
      <c r="AS31" s="21"/>
      <c r="AT31" s="25">
        <v>0.13</v>
      </c>
      <c r="AU31" s="21" t="s">
        <v>45</v>
      </c>
      <c r="AV31" s="15"/>
      <c r="AW31" s="26"/>
      <c r="AX31" s="35"/>
      <c r="AY31" s="26"/>
      <c r="AZ31" s="20"/>
      <c r="BA31" s="21"/>
      <c r="BB31" s="21"/>
      <c r="BC31" s="21"/>
      <c r="BD31" s="21"/>
      <c r="BE31" s="24"/>
      <c r="BF31" s="21"/>
      <c r="BG31" s="21"/>
      <c r="BH31" s="21"/>
      <c r="BI31" s="21"/>
      <c r="BJ31" s="26"/>
      <c r="BK31" s="26"/>
      <c r="BL31" s="26"/>
      <c r="BM31" s="26"/>
      <c r="BN31" s="26"/>
      <c r="BO31" s="26"/>
      <c r="BP31" s="26"/>
      <c r="BQ31" s="27" t="e">
        <f t="shared" si="49"/>
        <v>#REF!</v>
      </c>
      <c r="BR31" s="27"/>
      <c r="BS31" s="26" t="str">
        <f t="shared" si="40"/>
        <v>Куріна Ю. С.</v>
      </c>
      <c r="BT31" s="15">
        <f t="shared" si="41"/>
        <v>24</v>
      </c>
    </row>
    <row r="32" spans="1:72" ht="12.75" customHeight="1">
      <c r="A32" s="20">
        <f t="shared" si="25"/>
        <v>25</v>
      </c>
      <c r="B32" s="20" t="s">
        <v>142</v>
      </c>
      <c r="C32" s="19" t="s">
        <v>143</v>
      </c>
      <c r="D32" s="20"/>
      <c r="E32" s="20" t="s">
        <v>65</v>
      </c>
      <c r="F32" s="20" t="s">
        <v>65</v>
      </c>
      <c r="G32" s="20" t="s">
        <v>144</v>
      </c>
      <c r="H32" s="20">
        <v>14</v>
      </c>
      <c r="I32" s="21">
        <v>4264</v>
      </c>
      <c r="J32" s="22">
        <v>0.2</v>
      </c>
      <c r="K32" s="22"/>
      <c r="L32" s="21">
        <f t="shared" si="26"/>
        <v>0</v>
      </c>
      <c r="M32" s="21"/>
      <c r="N32" s="21"/>
      <c r="O32" s="21"/>
      <c r="P32" s="21"/>
      <c r="Q32" s="21"/>
      <c r="R32" s="21">
        <v>10.5</v>
      </c>
      <c r="S32" s="21"/>
      <c r="T32" s="21"/>
      <c r="U32" s="23"/>
      <c r="V32" s="24"/>
      <c r="W32" s="24">
        <v>4</v>
      </c>
      <c r="X32" s="24"/>
      <c r="Y32" s="21">
        <f t="shared" si="27"/>
        <v>0</v>
      </c>
      <c r="Z32" s="21">
        <f t="shared" si="28"/>
        <v>0</v>
      </c>
      <c r="AA32" s="21">
        <f t="shared" si="29"/>
        <v>0</v>
      </c>
      <c r="AB32" s="21">
        <f t="shared" si="30"/>
        <v>2487.3333333333335</v>
      </c>
      <c r="AC32" s="21">
        <f t="shared" si="31"/>
        <v>0</v>
      </c>
      <c r="AD32" s="21">
        <f t="shared" si="32"/>
        <v>0</v>
      </c>
      <c r="AE32" s="21"/>
      <c r="AF32" s="21">
        <f t="shared" si="51"/>
        <v>1539.7777777777778</v>
      </c>
      <c r="AG32" s="21">
        <f t="shared" si="52"/>
        <v>0</v>
      </c>
      <c r="AH32" s="21">
        <f t="shared" si="53"/>
        <v>0</v>
      </c>
      <c r="AI32" s="21"/>
      <c r="AJ32" s="21">
        <f t="shared" si="48"/>
        <v>0</v>
      </c>
      <c r="AK32" s="21">
        <f t="shared" si="50"/>
        <v>0</v>
      </c>
      <c r="AL32" s="21">
        <f t="shared" si="35"/>
        <v>0</v>
      </c>
      <c r="AM32" s="21">
        <f t="shared" si="36"/>
        <v>4027.1111111111113</v>
      </c>
      <c r="AN32" s="21">
        <f t="shared" si="37"/>
        <v>805.42222222222233</v>
      </c>
      <c r="AO32" s="21"/>
      <c r="AP32" s="21">
        <f t="shared" ref="AP32:AP33" si="54">AM32*20%</f>
        <v>805.42222222222233</v>
      </c>
      <c r="AQ32" s="21"/>
      <c r="AR32" s="22">
        <v>0.25</v>
      </c>
      <c r="AS32" s="21" t="s">
        <v>145</v>
      </c>
      <c r="AT32" s="25"/>
      <c r="AU32" s="21"/>
      <c r="AV32" s="15"/>
      <c r="AW32" s="26"/>
      <c r="AX32" s="35"/>
      <c r="AY32" s="26"/>
      <c r="AZ32" s="20"/>
      <c r="BA32" s="21"/>
      <c r="BB32" s="21"/>
      <c r="BC32" s="21"/>
      <c r="BD32" s="21"/>
      <c r="BE32" s="24"/>
      <c r="BF32" s="21"/>
      <c r="BG32" s="21"/>
      <c r="BH32" s="21"/>
      <c r="BI32" s="21"/>
      <c r="BJ32" s="26">
        <v>2512</v>
      </c>
      <c r="BK32" s="26"/>
      <c r="BL32" s="26"/>
      <c r="BM32" s="26">
        <f>BJ32*20%</f>
        <v>502.40000000000003</v>
      </c>
      <c r="BN32" s="26"/>
      <c r="BO32" s="26">
        <f>BJ32*20%</f>
        <v>502.40000000000003</v>
      </c>
      <c r="BP32" s="26"/>
      <c r="BQ32" s="27" t="e">
        <f>AJ32+AK32+AL32+AM32+AN32+AO32+AP32+AQ32+#REF!+BF32+BG32+BH32+BJ32+BM32+BO32+AS32</f>
        <v>#REF!</v>
      </c>
      <c r="BR32" s="27"/>
      <c r="BS32" s="26" t="str">
        <f t="shared" si="40"/>
        <v>Сухенко О. В.</v>
      </c>
      <c r="BT32" s="15">
        <f t="shared" si="41"/>
        <v>25</v>
      </c>
    </row>
    <row r="33" spans="1:72" ht="10.5" customHeight="1">
      <c r="A33" s="20">
        <f t="shared" si="25"/>
        <v>26</v>
      </c>
      <c r="B33" s="20" t="s">
        <v>146</v>
      </c>
      <c r="C33" s="19" t="s">
        <v>147</v>
      </c>
      <c r="D33" s="20"/>
      <c r="E33" s="20" t="s">
        <v>65</v>
      </c>
      <c r="F33" s="20" t="s">
        <v>65</v>
      </c>
      <c r="G33" s="20" t="s">
        <v>148</v>
      </c>
      <c r="H33" s="20">
        <v>14</v>
      </c>
      <c r="I33" s="21">
        <v>4264</v>
      </c>
      <c r="J33" s="22">
        <v>0.2</v>
      </c>
      <c r="K33" s="22"/>
      <c r="L33" s="21">
        <f t="shared" si="26"/>
        <v>0</v>
      </c>
      <c r="M33" s="21"/>
      <c r="N33" s="21"/>
      <c r="O33" s="21"/>
      <c r="P33" s="21">
        <v>7.5</v>
      </c>
      <c r="Q33" s="21"/>
      <c r="R33" s="21">
        <v>7</v>
      </c>
      <c r="S33" s="21"/>
      <c r="T33" s="21"/>
      <c r="U33" s="23"/>
      <c r="V33" s="24"/>
      <c r="W33" s="24"/>
      <c r="X33" s="24"/>
      <c r="Y33" s="21">
        <f t="shared" si="27"/>
        <v>1776.6666666666667</v>
      </c>
      <c r="Z33" s="21">
        <f t="shared" si="28"/>
        <v>0</v>
      </c>
      <c r="AA33" s="21">
        <f t="shared" si="29"/>
        <v>0</v>
      </c>
      <c r="AB33" s="21">
        <f t="shared" si="30"/>
        <v>1658.2222222222222</v>
      </c>
      <c r="AC33" s="21">
        <f t="shared" si="31"/>
        <v>0</v>
      </c>
      <c r="AD33" s="21">
        <f t="shared" si="32"/>
        <v>0</v>
      </c>
      <c r="AE33" s="21"/>
      <c r="AF33" s="21" t="e">
        <f>I33/18*(#REF!+#REF!)</f>
        <v>#REF!</v>
      </c>
      <c r="AG33" s="21" t="e">
        <f>L33/18*(#REF!+#REF!)</f>
        <v>#REF!</v>
      </c>
      <c r="AH33" s="21" t="e">
        <f>O33/18*#REF!</f>
        <v>#REF!</v>
      </c>
      <c r="AI33" s="21"/>
      <c r="AJ33" s="21">
        <f t="shared" si="48"/>
        <v>0</v>
      </c>
      <c r="AK33" s="21">
        <f t="shared" si="50"/>
        <v>0</v>
      </c>
      <c r="AL33" s="21">
        <f t="shared" si="35"/>
        <v>0</v>
      </c>
      <c r="AM33" s="21" t="e">
        <f t="shared" si="36"/>
        <v>#REF!</v>
      </c>
      <c r="AN33" s="21" t="e">
        <f t="shared" si="37"/>
        <v>#REF!</v>
      </c>
      <c r="AO33" s="21"/>
      <c r="AP33" s="21" t="e">
        <f t="shared" si="54"/>
        <v>#REF!</v>
      </c>
      <c r="AQ33" s="20"/>
      <c r="AR33" s="22">
        <v>0.25</v>
      </c>
      <c r="AS33" s="21" t="s">
        <v>149</v>
      </c>
      <c r="AT33" s="25"/>
      <c r="AU33" s="21"/>
      <c r="AV33" s="15"/>
      <c r="AW33" s="26"/>
      <c r="AX33" s="35"/>
      <c r="AY33" s="26"/>
      <c r="AZ33" s="20"/>
      <c r="BA33" s="21"/>
      <c r="BB33" s="21"/>
      <c r="BC33" s="21"/>
      <c r="BD33" s="21"/>
      <c r="BE33" s="24">
        <v>4</v>
      </c>
      <c r="BF33" s="21"/>
      <c r="BG33" s="21"/>
      <c r="BH33" s="21"/>
      <c r="BI33" s="21"/>
      <c r="BJ33" s="26"/>
      <c r="BK33" s="26"/>
      <c r="BL33" s="26"/>
      <c r="BM33" s="26"/>
      <c r="BN33" s="26"/>
      <c r="BO33" s="26"/>
      <c r="BP33" s="26"/>
      <c r="BQ33" s="27" t="e">
        <f>AJ33+AK33+AL33+AM33+AN33+AO33+AP33+AQ33+AS33+#REF!+AW33+BF33+BG33+BH33+#REF!+BI33+BJ33+BK33+BM33+BN33+BO33+BP33</f>
        <v>#REF!</v>
      </c>
      <c r="BR33" s="27"/>
      <c r="BS33" s="26" t="str">
        <f t="shared" si="40"/>
        <v>Маріненко О. Ю.</v>
      </c>
      <c r="BT33" s="15">
        <f t="shared" si="41"/>
        <v>26</v>
      </c>
    </row>
    <row r="34" spans="1:72" ht="12.75" customHeight="1">
      <c r="A34" s="20">
        <f t="shared" si="25"/>
        <v>27</v>
      </c>
      <c r="B34" s="20" t="s">
        <v>150</v>
      </c>
      <c r="C34" s="19" t="s">
        <v>118</v>
      </c>
      <c r="D34" s="20"/>
      <c r="E34" s="20" t="s">
        <v>65</v>
      </c>
      <c r="F34" s="20" t="s">
        <v>65</v>
      </c>
      <c r="G34" s="20" t="s">
        <v>151</v>
      </c>
      <c r="H34" s="20">
        <v>13</v>
      </c>
      <c r="I34" s="21"/>
      <c r="J34" s="22">
        <v>22</v>
      </c>
      <c r="K34" s="22"/>
      <c r="L34" s="21"/>
      <c r="M34" s="21"/>
      <c r="N34" s="21"/>
      <c r="O34" s="21"/>
      <c r="P34" s="21">
        <v>22</v>
      </c>
      <c r="Q34" s="21"/>
      <c r="R34" s="21"/>
      <c r="S34" s="21"/>
      <c r="T34" s="21"/>
      <c r="U34" s="23"/>
      <c r="V34" s="24">
        <v>18</v>
      </c>
      <c r="W34" s="24"/>
      <c r="X34" s="24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0"/>
      <c r="AR34" s="22"/>
      <c r="AS34" s="21" t="s">
        <v>152</v>
      </c>
      <c r="AT34" s="25"/>
      <c r="AU34" s="21"/>
      <c r="AV34" s="15"/>
      <c r="AW34" s="26"/>
      <c r="AX34" s="35"/>
      <c r="AY34" s="26"/>
      <c r="AZ34" s="20"/>
      <c r="BA34" s="21"/>
      <c r="BB34" s="21"/>
      <c r="BC34" s="21"/>
      <c r="BD34" s="21"/>
      <c r="BE34" s="24"/>
      <c r="BF34" s="21"/>
      <c r="BG34" s="21"/>
      <c r="BH34" s="21"/>
      <c r="BI34" s="21"/>
      <c r="BJ34" s="26"/>
      <c r="BK34" s="26"/>
      <c r="BL34" s="26"/>
      <c r="BM34" s="26"/>
      <c r="BN34" s="26"/>
      <c r="BO34" s="26"/>
      <c r="BP34" s="26"/>
      <c r="BQ34" s="27"/>
      <c r="BR34" s="27"/>
      <c r="BS34" s="26"/>
      <c r="BT34" s="15"/>
    </row>
    <row r="35" spans="1:72" ht="12.75" customHeight="1">
      <c r="A35" s="20">
        <f t="shared" si="25"/>
        <v>28</v>
      </c>
      <c r="B35" s="19" t="s">
        <v>153</v>
      </c>
      <c r="C35" s="19" t="s">
        <v>77</v>
      </c>
      <c r="D35" s="20"/>
      <c r="E35" s="20" t="s">
        <v>65</v>
      </c>
      <c r="F35" s="20" t="s">
        <v>154</v>
      </c>
      <c r="G35" s="20" t="s">
        <v>155</v>
      </c>
      <c r="H35" s="20">
        <v>13</v>
      </c>
      <c r="I35" s="21"/>
      <c r="J35" s="22">
        <v>0.3</v>
      </c>
      <c r="K35" s="22"/>
      <c r="L35" s="21"/>
      <c r="M35" s="22">
        <v>0.1</v>
      </c>
      <c r="N35" s="22">
        <v>0.2</v>
      </c>
      <c r="O35" s="21">
        <f t="shared" ref="O35:O36" si="55">I35*N35</f>
        <v>0</v>
      </c>
      <c r="P35" s="21">
        <v>6</v>
      </c>
      <c r="Q35" s="21"/>
      <c r="R35" s="21">
        <v>14.5</v>
      </c>
      <c r="S35" s="21"/>
      <c r="T35" s="21"/>
      <c r="U35" s="23"/>
      <c r="V35" s="24">
        <v>6</v>
      </c>
      <c r="W35" s="24">
        <v>14</v>
      </c>
      <c r="X35" s="24"/>
      <c r="Y35" s="21">
        <f t="shared" ref="Y35:Y41" si="56">I35/18*(P35+Q35)</f>
        <v>0</v>
      </c>
      <c r="Z35" s="21">
        <f t="shared" ref="Z35:Z41" si="57">L35/18*(P35+Q35)</f>
        <v>0</v>
      </c>
      <c r="AA35" s="21">
        <f t="shared" ref="AA35:AA41" si="58">O35/18*Q35</f>
        <v>0</v>
      </c>
      <c r="AB35" s="21">
        <f t="shared" ref="AB35:AB41" si="59">I35/18*(R35+S35)</f>
        <v>0</v>
      </c>
      <c r="AC35" s="21">
        <f t="shared" ref="AC35:AC41" si="60">L35/18*(R35+S35)</f>
        <v>0</v>
      </c>
      <c r="AD35" s="21">
        <f t="shared" ref="AD35:AD41" si="61">O35/18*S35</f>
        <v>0</v>
      </c>
      <c r="AE35" s="21"/>
      <c r="AF35" s="21" t="e">
        <f t="shared" ref="AF35:AF36" si="62">I35/18*(#REF!+#REF!)</f>
        <v>#REF!</v>
      </c>
      <c r="AG35" s="21" t="e">
        <f t="shared" ref="AG35:AG36" si="63">L35/18*(#REF!+#REF!)</f>
        <v>#REF!</v>
      </c>
      <c r="AH35" s="21" t="e">
        <f t="shared" ref="AH35:AH36" si="64">O35/18*#REF!</f>
        <v>#REF!</v>
      </c>
      <c r="AI35" s="21"/>
      <c r="AJ35" s="21">
        <f>(I35+L35)*M35/18*V35</f>
        <v>0</v>
      </c>
      <c r="AK35" s="21">
        <f t="shared" ref="AK35:AK41" si="65">(I35+L35)*M35/18*W35</f>
        <v>0</v>
      </c>
      <c r="AL35" s="21">
        <f t="shared" ref="AL35:AL41" si="66">(I35+L35)*M35/18*X35</f>
        <v>0</v>
      </c>
      <c r="AM35" s="21" t="e">
        <f>Y35+Z35+AA35+AB35+AC35+AD35+AF35+AG35+AH35</f>
        <v>#REF!</v>
      </c>
      <c r="AN35" s="21" t="e">
        <f t="shared" ref="AN35:AN41" si="67">AM35*20%</f>
        <v>#REF!</v>
      </c>
      <c r="AO35" s="21"/>
      <c r="AP35" s="21"/>
      <c r="AQ35" s="21" t="e">
        <f>AM35*J35</f>
        <v>#REF!</v>
      </c>
      <c r="AR35" s="22">
        <v>0.25</v>
      </c>
      <c r="AS35" s="21" t="s">
        <v>156</v>
      </c>
      <c r="AT35" s="25"/>
      <c r="AU35" s="21"/>
      <c r="AV35" s="15"/>
      <c r="AW35" s="26"/>
      <c r="AX35" s="26"/>
      <c r="AY35" s="26"/>
      <c r="AZ35" s="20"/>
      <c r="BA35" s="21"/>
      <c r="BB35" s="21"/>
      <c r="BC35" s="21"/>
      <c r="BD35" s="21"/>
      <c r="BE35" s="24"/>
      <c r="BF35" s="21"/>
      <c r="BG35" s="21"/>
      <c r="BH35" s="21"/>
      <c r="BI35" s="21"/>
      <c r="BJ35" s="26"/>
      <c r="BK35" s="26"/>
      <c r="BL35" s="26"/>
      <c r="BM35" s="26"/>
      <c r="BN35" s="26"/>
      <c r="BO35" s="26"/>
      <c r="BP35" s="26"/>
      <c r="BQ35" s="27" t="e">
        <f>AJ35+AK35+AL35+AM35+AN35+AQ35+AS35+#REF!</f>
        <v>#REF!</v>
      </c>
      <c r="BR35" s="27"/>
      <c r="BS35" s="26" t="str">
        <f t="shared" ref="BS35:BS42" si="68">B35</f>
        <v>Карюк В О</v>
      </c>
      <c r="BT35" s="15">
        <f t="shared" ref="BT35:BT41" si="69">A35</f>
        <v>28</v>
      </c>
    </row>
    <row r="36" spans="1:72" ht="12.75" customHeight="1">
      <c r="A36" s="20">
        <f t="shared" si="25"/>
        <v>29</v>
      </c>
      <c r="B36" s="20" t="s">
        <v>157</v>
      </c>
      <c r="C36" s="36" t="s">
        <v>158</v>
      </c>
      <c r="D36" s="20"/>
      <c r="E36" s="20" t="s">
        <v>65</v>
      </c>
      <c r="F36" s="20" t="s">
        <v>154</v>
      </c>
      <c r="G36" s="20" t="s">
        <v>159</v>
      </c>
      <c r="H36" s="20">
        <v>13</v>
      </c>
      <c r="I36" s="21"/>
      <c r="J36" s="22">
        <v>0.2</v>
      </c>
      <c r="K36" s="22"/>
      <c r="L36" s="21"/>
      <c r="M36" s="22"/>
      <c r="N36" s="22">
        <v>0.2</v>
      </c>
      <c r="O36" s="21">
        <f t="shared" si="55"/>
        <v>0</v>
      </c>
      <c r="P36" s="37"/>
      <c r="Q36" s="21"/>
      <c r="R36" s="21">
        <v>8</v>
      </c>
      <c r="S36" s="21"/>
      <c r="T36" s="21"/>
      <c r="U36" s="23"/>
      <c r="V36" s="24"/>
      <c r="W36" s="24"/>
      <c r="X36" s="24"/>
      <c r="Y36" s="21">
        <f t="shared" si="56"/>
        <v>0</v>
      </c>
      <c r="Z36" s="21">
        <f t="shared" si="57"/>
        <v>0</v>
      </c>
      <c r="AA36" s="21">
        <f t="shared" si="58"/>
        <v>0</v>
      </c>
      <c r="AB36" s="21">
        <f t="shared" si="59"/>
        <v>0</v>
      </c>
      <c r="AC36" s="21">
        <f t="shared" si="60"/>
        <v>0</v>
      </c>
      <c r="AD36" s="21">
        <f t="shared" si="61"/>
        <v>0</v>
      </c>
      <c r="AE36" s="21"/>
      <c r="AF36" s="21" t="e">
        <f t="shared" si="62"/>
        <v>#REF!</v>
      </c>
      <c r="AG36" s="21" t="e">
        <f t="shared" si="63"/>
        <v>#REF!</v>
      </c>
      <c r="AH36" s="21" t="e">
        <f t="shared" si="64"/>
        <v>#REF!</v>
      </c>
      <c r="AI36" s="21"/>
      <c r="AJ36" s="21">
        <f t="shared" ref="AJ36:AJ41" si="70">MAX(I36+L36)/18*V36*M36</f>
        <v>0</v>
      </c>
      <c r="AK36" s="21">
        <f t="shared" si="65"/>
        <v>0</v>
      </c>
      <c r="AL36" s="21">
        <f t="shared" si="66"/>
        <v>0</v>
      </c>
      <c r="AM36" s="21" t="e">
        <f t="shared" ref="AM36:AM41" si="71">AG36+AF36+AC36+AB36+Z36+Y36+AD36+AA36+AH36</f>
        <v>#REF!</v>
      </c>
      <c r="AN36" s="21" t="e">
        <f t="shared" si="67"/>
        <v>#REF!</v>
      </c>
      <c r="AO36" s="21"/>
      <c r="AP36" s="21" t="e">
        <f t="shared" ref="AP36:AP38" si="72">AM36*20%</f>
        <v>#REF!</v>
      </c>
      <c r="AQ36" s="21"/>
      <c r="AR36" s="22">
        <v>0.25</v>
      </c>
      <c r="AS36" s="21" t="s">
        <v>160</v>
      </c>
      <c r="AT36" s="25"/>
      <c r="AU36" s="21"/>
      <c r="AV36" s="15"/>
      <c r="AW36" s="26"/>
      <c r="AX36" s="35"/>
      <c r="AY36" s="26"/>
      <c r="AZ36" s="20"/>
      <c r="BA36" s="21"/>
      <c r="BB36" s="21"/>
      <c r="BC36" s="21"/>
      <c r="BD36" s="21"/>
      <c r="BE36" s="24">
        <v>2</v>
      </c>
      <c r="BF36" s="21"/>
      <c r="BG36" s="21"/>
      <c r="BH36" s="21"/>
      <c r="BI36" s="21"/>
      <c r="BJ36" s="26">
        <f>2334*0.75</f>
        <v>1750.5</v>
      </c>
      <c r="BK36" s="26"/>
      <c r="BL36" s="26"/>
      <c r="BM36" s="26">
        <f t="shared" ref="BM36:BM37" si="73">BJ36*20%</f>
        <v>350.1</v>
      </c>
      <c r="BN36" s="26"/>
      <c r="BO36" s="26">
        <f t="shared" ref="BO36:BO37" si="74">BJ36*20%</f>
        <v>350.1</v>
      </c>
      <c r="BP36" s="26"/>
      <c r="BQ36" s="27" t="e">
        <f>AJ36+AK36+AL36+AM36+AN36+AO36+AP36+AQ36+#REF!+BF36+BG36+BH36+BJ36+BM36+BO36+AS36</f>
        <v>#REF!</v>
      </c>
      <c r="BR36" s="27"/>
      <c r="BS36" s="26" t="str">
        <f t="shared" si="68"/>
        <v>Коротич А. В.</v>
      </c>
      <c r="BT36" s="15">
        <f t="shared" si="69"/>
        <v>29</v>
      </c>
    </row>
    <row r="37" spans="1:72" ht="12.75" customHeight="1">
      <c r="A37" s="20">
        <f t="shared" si="25"/>
        <v>30</v>
      </c>
      <c r="B37" s="20" t="s">
        <v>161</v>
      </c>
      <c r="C37" s="19" t="s">
        <v>162</v>
      </c>
      <c r="D37" s="20"/>
      <c r="E37" s="20" t="s">
        <v>65</v>
      </c>
      <c r="F37" s="20" t="s">
        <v>154</v>
      </c>
      <c r="G37" s="20" t="s">
        <v>163</v>
      </c>
      <c r="H37" s="20">
        <v>13</v>
      </c>
      <c r="I37" s="21"/>
      <c r="J37" s="22">
        <v>0.2</v>
      </c>
      <c r="K37" s="22"/>
      <c r="L37" s="21"/>
      <c r="M37" s="22"/>
      <c r="N37" s="22"/>
      <c r="O37" s="21"/>
      <c r="P37" s="21"/>
      <c r="Q37" s="21"/>
      <c r="R37" s="21">
        <v>18</v>
      </c>
      <c r="S37" s="21"/>
      <c r="T37" s="21">
        <v>5</v>
      </c>
      <c r="U37" s="23"/>
      <c r="V37" s="24"/>
      <c r="W37" s="24"/>
      <c r="X37" s="24"/>
      <c r="Y37" s="21">
        <f t="shared" si="56"/>
        <v>0</v>
      </c>
      <c r="Z37" s="21">
        <f t="shared" si="57"/>
        <v>0</v>
      </c>
      <c r="AA37" s="21">
        <f t="shared" si="58"/>
        <v>0</v>
      </c>
      <c r="AB37" s="21">
        <f t="shared" si="59"/>
        <v>0</v>
      </c>
      <c r="AC37" s="21">
        <f t="shared" si="60"/>
        <v>0</v>
      </c>
      <c r="AD37" s="21">
        <f t="shared" si="61"/>
        <v>0</v>
      </c>
      <c r="AE37" s="21"/>
      <c r="AF37" s="21">
        <f>I37/18*(T36+U36)</f>
        <v>0</v>
      </c>
      <c r="AG37" s="21">
        <f>L37/18*(T36+U36)</f>
        <v>0</v>
      </c>
      <c r="AH37" s="21">
        <f>O37/18*U36</f>
        <v>0</v>
      </c>
      <c r="AI37" s="21"/>
      <c r="AJ37" s="21">
        <f t="shared" si="70"/>
        <v>0</v>
      </c>
      <c r="AK37" s="21">
        <f t="shared" si="65"/>
        <v>0</v>
      </c>
      <c r="AL37" s="21">
        <f t="shared" si="66"/>
        <v>0</v>
      </c>
      <c r="AM37" s="21">
        <f t="shared" si="71"/>
        <v>0</v>
      </c>
      <c r="AN37" s="21">
        <f t="shared" si="67"/>
        <v>0</v>
      </c>
      <c r="AO37" s="21"/>
      <c r="AP37" s="21">
        <f t="shared" si="72"/>
        <v>0</v>
      </c>
      <c r="AQ37" s="21"/>
      <c r="AR37" s="22"/>
      <c r="AS37" s="21"/>
      <c r="AT37" s="25"/>
      <c r="AU37" s="21" t="s">
        <v>164</v>
      </c>
      <c r="AV37" s="25">
        <v>0.1</v>
      </c>
      <c r="AW37" s="26">
        <f>I37*AV37</f>
        <v>0</v>
      </c>
      <c r="AX37" s="35"/>
      <c r="AY37" s="26"/>
      <c r="AZ37" s="20"/>
      <c r="BA37" s="21"/>
      <c r="BB37" s="21"/>
      <c r="BC37" s="21"/>
      <c r="BD37" s="21"/>
      <c r="BE37" s="24">
        <v>2</v>
      </c>
      <c r="BF37" s="21"/>
      <c r="BG37" s="21"/>
      <c r="BH37" s="21"/>
      <c r="BI37" s="21"/>
      <c r="BJ37" s="26"/>
      <c r="BK37" s="26"/>
      <c r="BL37" s="26"/>
      <c r="BM37" s="26">
        <f t="shared" si="73"/>
        <v>0</v>
      </c>
      <c r="BN37" s="26"/>
      <c r="BO37" s="26">
        <f t="shared" si="74"/>
        <v>0</v>
      </c>
      <c r="BP37" s="26"/>
      <c r="BQ37" s="27" t="e">
        <f>AJ37+AK37+AL37+AM37+AN37+AO37+AP37+AQ37+#REF!+BF37+BG37+BH37+BJ37+BM37+BO37+AS37+AW37</f>
        <v>#REF!</v>
      </c>
      <c r="BR37" s="27"/>
      <c r="BS37" s="26" t="str">
        <f t="shared" si="68"/>
        <v>Колесник О. Ф.</v>
      </c>
      <c r="BT37" s="15">
        <f t="shared" si="69"/>
        <v>30</v>
      </c>
    </row>
    <row r="38" spans="1:72" ht="12.75" customHeight="1">
      <c r="A38" s="20">
        <f t="shared" si="25"/>
        <v>31</v>
      </c>
      <c r="B38" s="20" t="s">
        <v>165</v>
      </c>
      <c r="C38" s="19" t="s">
        <v>67</v>
      </c>
      <c r="D38" s="20"/>
      <c r="E38" s="20" t="s">
        <v>65</v>
      </c>
      <c r="F38" s="20" t="s">
        <v>154</v>
      </c>
      <c r="G38" s="20" t="s">
        <v>166</v>
      </c>
      <c r="H38" s="20">
        <v>13</v>
      </c>
      <c r="I38" s="21"/>
      <c r="J38" s="22">
        <v>0.2</v>
      </c>
      <c r="K38" s="22"/>
      <c r="L38" s="21"/>
      <c r="M38" s="22">
        <v>0.15</v>
      </c>
      <c r="N38" s="22">
        <v>0.2</v>
      </c>
      <c r="O38" s="21">
        <f>I38*N38</f>
        <v>0</v>
      </c>
      <c r="P38" s="21"/>
      <c r="Q38" s="21"/>
      <c r="R38" s="21">
        <v>13.5</v>
      </c>
      <c r="S38" s="21"/>
      <c r="T38" s="21">
        <v>1</v>
      </c>
      <c r="U38" s="23"/>
      <c r="V38" s="24"/>
      <c r="W38" s="24">
        <v>12</v>
      </c>
      <c r="X38" s="24"/>
      <c r="Y38" s="21">
        <f t="shared" si="56"/>
        <v>0</v>
      </c>
      <c r="Z38" s="21">
        <f t="shared" si="57"/>
        <v>0</v>
      </c>
      <c r="AA38" s="21">
        <f t="shared" si="58"/>
        <v>0</v>
      </c>
      <c r="AB38" s="21">
        <f t="shared" si="59"/>
        <v>0</v>
      </c>
      <c r="AC38" s="21">
        <f t="shared" si="60"/>
        <v>0</v>
      </c>
      <c r="AD38" s="21">
        <f t="shared" si="61"/>
        <v>0</v>
      </c>
      <c r="AE38" s="21"/>
      <c r="AF38" s="21" t="e">
        <f>I38/18*(#REF!+#REF!)</f>
        <v>#REF!</v>
      </c>
      <c r="AG38" s="21" t="e">
        <f>L38/18*(#REF!+#REF!)</f>
        <v>#REF!</v>
      </c>
      <c r="AH38" s="21" t="e">
        <f>O38/18*#REF!</f>
        <v>#REF!</v>
      </c>
      <c r="AI38" s="21"/>
      <c r="AJ38" s="21">
        <f t="shared" si="70"/>
        <v>0</v>
      </c>
      <c r="AK38" s="21">
        <f t="shared" si="65"/>
        <v>0</v>
      </c>
      <c r="AL38" s="21">
        <f t="shared" si="66"/>
        <v>0</v>
      </c>
      <c r="AM38" s="21" t="e">
        <f t="shared" si="71"/>
        <v>#REF!</v>
      </c>
      <c r="AN38" s="21" t="e">
        <f t="shared" si="67"/>
        <v>#REF!</v>
      </c>
      <c r="AO38" s="21"/>
      <c r="AP38" s="21" t="e">
        <f t="shared" si="72"/>
        <v>#REF!</v>
      </c>
      <c r="AQ38" s="21"/>
      <c r="AR38" s="22"/>
      <c r="AS38" s="21" t="s">
        <v>167</v>
      </c>
      <c r="AT38" s="25"/>
      <c r="AU38" s="21"/>
      <c r="AV38" s="15"/>
      <c r="AW38" s="26"/>
      <c r="AX38" s="26"/>
      <c r="AY38" s="26"/>
      <c r="AZ38" s="20"/>
      <c r="BA38" s="21"/>
      <c r="BB38" s="21"/>
      <c r="BC38" s="21"/>
      <c r="BD38" s="21"/>
      <c r="BE38" s="24"/>
      <c r="BF38" s="21"/>
      <c r="BG38" s="21"/>
      <c r="BH38" s="21"/>
      <c r="BI38" s="21"/>
      <c r="BJ38" s="26"/>
      <c r="BK38" s="26"/>
      <c r="BL38" s="26"/>
      <c r="BM38" s="26"/>
      <c r="BN38" s="26"/>
      <c r="BO38" s="26"/>
      <c r="BP38" s="26"/>
      <c r="BQ38" s="27" t="e">
        <f>AJ38+AK38+AL38+AM38+AN38+AO38+AP38+AQ38+#REF!+BF38+BG38+BH38+BJ38+BM38+BO38+AS38</f>
        <v>#REF!</v>
      </c>
      <c r="BR38" s="27"/>
      <c r="BS38" s="26" t="str">
        <f t="shared" si="68"/>
        <v>Логінова Ю. А.</v>
      </c>
      <c r="BT38" s="15">
        <f t="shared" si="69"/>
        <v>31</v>
      </c>
    </row>
    <row r="39" spans="1:72" ht="12.75" customHeight="1">
      <c r="A39" s="20">
        <f t="shared" si="25"/>
        <v>32</v>
      </c>
      <c r="B39" s="20" t="s">
        <v>168</v>
      </c>
      <c r="C39" s="19" t="s">
        <v>169</v>
      </c>
      <c r="D39" s="20"/>
      <c r="E39" s="20" t="s">
        <v>65</v>
      </c>
      <c r="F39" s="20" t="s">
        <v>154</v>
      </c>
      <c r="G39" s="20" t="s">
        <v>170</v>
      </c>
      <c r="H39" s="20">
        <v>13</v>
      </c>
      <c r="I39" s="21"/>
      <c r="J39" s="22">
        <v>0.3</v>
      </c>
      <c r="K39" s="22"/>
      <c r="L39" s="21"/>
      <c r="M39" s="22"/>
      <c r="N39" s="22"/>
      <c r="O39" s="21"/>
      <c r="P39" s="21"/>
      <c r="Q39" s="21"/>
      <c r="R39" s="21"/>
      <c r="S39" s="21"/>
      <c r="T39" s="21"/>
      <c r="U39" s="23"/>
      <c r="V39" s="24"/>
      <c r="W39" s="24"/>
      <c r="X39" s="24"/>
      <c r="Y39" s="21">
        <f t="shared" si="56"/>
        <v>0</v>
      </c>
      <c r="Z39" s="21">
        <f t="shared" si="57"/>
        <v>0</v>
      </c>
      <c r="AA39" s="21">
        <f t="shared" si="58"/>
        <v>0</v>
      </c>
      <c r="AB39" s="21">
        <f t="shared" si="59"/>
        <v>0</v>
      </c>
      <c r="AC39" s="21">
        <f t="shared" si="60"/>
        <v>0</v>
      </c>
      <c r="AD39" s="21">
        <f t="shared" si="61"/>
        <v>0</v>
      </c>
      <c r="AE39" s="21"/>
      <c r="AF39" s="21">
        <f>I39/18*(T38+U38)</f>
        <v>0</v>
      </c>
      <c r="AG39" s="21">
        <f>L39/18*(T38+U38)</f>
        <v>0</v>
      </c>
      <c r="AH39" s="21">
        <f>O39/18*U38</f>
        <v>0</v>
      </c>
      <c r="AI39" s="21"/>
      <c r="AJ39" s="21">
        <f t="shared" si="70"/>
        <v>0</v>
      </c>
      <c r="AK39" s="21">
        <f t="shared" si="65"/>
        <v>0</v>
      </c>
      <c r="AL39" s="21">
        <f t="shared" si="66"/>
        <v>0</v>
      </c>
      <c r="AM39" s="21">
        <f t="shared" si="71"/>
        <v>0</v>
      </c>
      <c r="AN39" s="21">
        <f t="shared" si="67"/>
        <v>0</v>
      </c>
      <c r="AO39" s="21"/>
      <c r="AP39" s="21"/>
      <c r="AQ39" s="21"/>
      <c r="AR39" s="22"/>
      <c r="AS39" s="21"/>
      <c r="AT39" s="25"/>
      <c r="AU39" s="21"/>
      <c r="AV39" s="15"/>
      <c r="AW39" s="26"/>
      <c r="AX39" s="26"/>
      <c r="AY39" s="26"/>
      <c r="AZ39" s="24">
        <v>30</v>
      </c>
      <c r="BA39" s="24">
        <v>30</v>
      </c>
      <c r="BB39" s="21">
        <f>AZ39*J39</f>
        <v>9</v>
      </c>
      <c r="BC39" s="21">
        <f>I39*20%</f>
        <v>0</v>
      </c>
      <c r="BD39" s="21"/>
      <c r="BE39" s="24"/>
      <c r="BF39" s="21"/>
      <c r="BG39" s="21"/>
      <c r="BH39" s="21"/>
      <c r="BI39" s="21"/>
      <c r="BJ39" s="26"/>
      <c r="BK39" s="26"/>
      <c r="BL39" s="26"/>
      <c r="BM39" s="26"/>
      <c r="BN39" s="26"/>
      <c r="BO39" s="26"/>
      <c r="BP39" s="26"/>
      <c r="BQ39" s="27" t="e">
        <f>AJ39+AK39+AL39+AM39+AN39+AO39+AP39+AQ39+#REF!+BF39+BG39+BH39+BJ39+BM39+BO39+AS39+AZ39+BB39+BC39</f>
        <v>#REF!</v>
      </c>
      <c r="BR39" s="27"/>
      <c r="BS39" s="26" t="str">
        <f t="shared" si="68"/>
        <v>Майборода Н. А.</v>
      </c>
      <c r="BT39" s="15">
        <f t="shared" si="69"/>
        <v>32</v>
      </c>
    </row>
    <row r="40" spans="1:72" ht="12.75" customHeight="1">
      <c r="A40" s="20">
        <f t="shared" si="25"/>
        <v>33</v>
      </c>
      <c r="B40" s="20" t="s">
        <v>171</v>
      </c>
      <c r="C40" s="19" t="s">
        <v>172</v>
      </c>
      <c r="D40" s="38"/>
      <c r="E40" s="20" t="s">
        <v>65</v>
      </c>
      <c r="F40" s="20" t="s">
        <v>173</v>
      </c>
      <c r="G40" s="20" t="s">
        <v>174</v>
      </c>
      <c r="H40" s="20">
        <v>12</v>
      </c>
      <c r="I40" s="21"/>
      <c r="J40" s="22">
        <v>0.1</v>
      </c>
      <c r="K40" s="22"/>
      <c r="L40" s="21"/>
      <c r="M40" s="21"/>
      <c r="N40" s="21"/>
      <c r="O40" s="21"/>
      <c r="P40" s="21"/>
      <c r="Q40" s="21"/>
      <c r="R40" s="21">
        <v>24</v>
      </c>
      <c r="S40" s="21"/>
      <c r="T40" s="21">
        <v>6</v>
      </c>
      <c r="U40" s="23"/>
      <c r="V40" s="24"/>
      <c r="W40" s="24"/>
      <c r="X40" s="24"/>
      <c r="Y40" s="21">
        <f t="shared" si="56"/>
        <v>0</v>
      </c>
      <c r="Z40" s="21">
        <f t="shared" si="57"/>
        <v>0</v>
      </c>
      <c r="AA40" s="21">
        <f t="shared" si="58"/>
        <v>0</v>
      </c>
      <c r="AB40" s="21">
        <f t="shared" si="59"/>
        <v>0</v>
      </c>
      <c r="AC40" s="21">
        <f t="shared" si="60"/>
        <v>0</v>
      </c>
      <c r="AD40" s="21">
        <f t="shared" si="61"/>
        <v>0</v>
      </c>
      <c r="AE40" s="21"/>
      <c r="AF40" s="21" t="e">
        <f>I40/18*(#REF!+#REF!)</f>
        <v>#REF!</v>
      </c>
      <c r="AG40" s="21" t="e">
        <f>L40/18*(#REF!+#REF!)</f>
        <v>#REF!</v>
      </c>
      <c r="AH40" s="21" t="e">
        <f>O40/18*#REF!</f>
        <v>#REF!</v>
      </c>
      <c r="AI40" s="21"/>
      <c r="AJ40" s="21">
        <f t="shared" si="70"/>
        <v>0</v>
      </c>
      <c r="AK40" s="21">
        <f t="shared" si="65"/>
        <v>0</v>
      </c>
      <c r="AL40" s="21">
        <f t="shared" si="66"/>
        <v>0</v>
      </c>
      <c r="AM40" s="21" t="e">
        <f t="shared" si="71"/>
        <v>#REF!</v>
      </c>
      <c r="AN40" s="21" t="e">
        <f t="shared" si="67"/>
        <v>#REF!</v>
      </c>
      <c r="AO40" s="21" t="e">
        <f t="shared" ref="AO40:AO41" si="75">AM40*10%</f>
        <v>#REF!</v>
      </c>
      <c r="AP40" s="21"/>
      <c r="AQ40" s="21"/>
      <c r="AR40" s="22"/>
      <c r="AS40" s="21"/>
      <c r="AT40" s="25">
        <v>0.1</v>
      </c>
      <c r="AU40" s="21" t="s">
        <v>45</v>
      </c>
      <c r="AV40" s="15"/>
      <c r="AW40" s="26"/>
      <c r="AX40" s="35"/>
      <c r="AY40" s="26"/>
      <c r="AZ40" s="20"/>
      <c r="BA40" s="21"/>
      <c r="BB40" s="21"/>
      <c r="BC40" s="21"/>
      <c r="BD40" s="21"/>
      <c r="BE40" s="24"/>
      <c r="BF40" s="21"/>
      <c r="BG40" s="21"/>
      <c r="BH40" s="21"/>
      <c r="BI40" s="21"/>
      <c r="BJ40" s="26"/>
      <c r="BK40" s="26"/>
      <c r="BL40" s="26"/>
      <c r="BM40" s="26"/>
      <c r="BN40" s="26"/>
      <c r="BO40" s="26"/>
      <c r="BP40" s="26"/>
      <c r="BQ40" s="27" t="e">
        <f t="shared" ref="BQ40:BQ41" si="76">AJ40+AK40+AL40+AM40+AN40+AO40+AP40+AQ40+#REF!+BF40+BG40+BH40+BJ40+BM40+BO40+AS40</f>
        <v>#REF!</v>
      </c>
      <c r="BR40" s="27"/>
      <c r="BS40" s="26" t="str">
        <f t="shared" si="68"/>
        <v>Король Ю. В.</v>
      </c>
      <c r="BT40" s="15">
        <f t="shared" si="69"/>
        <v>33</v>
      </c>
    </row>
    <row r="41" spans="1:72" ht="12.75" customHeight="1">
      <c r="A41" s="20">
        <f t="shared" si="25"/>
        <v>34</v>
      </c>
      <c r="B41" s="20" t="s">
        <v>175</v>
      </c>
      <c r="C41" s="19" t="s">
        <v>77</v>
      </c>
      <c r="D41" s="38"/>
      <c r="E41" s="20" t="s">
        <v>65</v>
      </c>
      <c r="F41" s="20" t="s">
        <v>154</v>
      </c>
      <c r="G41" s="20" t="s">
        <v>176</v>
      </c>
      <c r="H41" s="20">
        <v>12</v>
      </c>
      <c r="I41" s="21"/>
      <c r="J41" s="22">
        <v>0.1</v>
      </c>
      <c r="K41" s="22"/>
      <c r="L41" s="21"/>
      <c r="M41" s="22">
        <v>0.1</v>
      </c>
      <c r="N41" s="21"/>
      <c r="O41" s="21"/>
      <c r="P41" s="21">
        <v>10</v>
      </c>
      <c r="Q41" s="21"/>
      <c r="R41" s="21">
        <v>19</v>
      </c>
      <c r="S41" s="21"/>
      <c r="T41" s="21">
        <v>5</v>
      </c>
      <c r="U41" s="23"/>
      <c r="V41" s="24">
        <v>10</v>
      </c>
      <c r="W41" s="24">
        <v>17</v>
      </c>
      <c r="X41" s="24">
        <v>5</v>
      </c>
      <c r="Y41" s="21">
        <f t="shared" si="56"/>
        <v>0</v>
      </c>
      <c r="Z41" s="21">
        <f t="shared" si="57"/>
        <v>0</v>
      </c>
      <c r="AA41" s="21">
        <f t="shared" si="58"/>
        <v>0</v>
      </c>
      <c r="AB41" s="21">
        <f t="shared" si="59"/>
        <v>0</v>
      </c>
      <c r="AC41" s="21">
        <f t="shared" si="60"/>
        <v>0</v>
      </c>
      <c r="AD41" s="21">
        <f t="shared" si="61"/>
        <v>0</v>
      </c>
      <c r="AE41" s="21"/>
      <c r="AF41" s="21">
        <f>I41/18*(T40+U40)</f>
        <v>0</v>
      </c>
      <c r="AG41" s="21">
        <f>L41/18*(T40+U40)</f>
        <v>0</v>
      </c>
      <c r="AH41" s="21">
        <f>O41/18*U40</f>
        <v>0</v>
      </c>
      <c r="AI41" s="21"/>
      <c r="AJ41" s="21">
        <f t="shared" si="70"/>
        <v>0</v>
      </c>
      <c r="AK41" s="21">
        <f t="shared" si="65"/>
        <v>0</v>
      </c>
      <c r="AL41" s="21">
        <f t="shared" si="66"/>
        <v>0</v>
      </c>
      <c r="AM41" s="21">
        <f t="shared" si="71"/>
        <v>0</v>
      </c>
      <c r="AN41" s="21">
        <f t="shared" si="67"/>
        <v>0</v>
      </c>
      <c r="AO41" s="21">
        <f t="shared" si="75"/>
        <v>0</v>
      </c>
      <c r="AP41" s="21"/>
      <c r="AQ41" s="21"/>
      <c r="AR41" s="22"/>
      <c r="AS41" s="21"/>
      <c r="AT41" s="25"/>
      <c r="AU41" s="21"/>
      <c r="AV41" s="15"/>
      <c r="AW41" s="26"/>
      <c r="AX41" s="35"/>
      <c r="AY41" s="26"/>
      <c r="AZ41" s="20"/>
      <c r="BA41" s="21"/>
      <c r="BB41" s="21"/>
      <c r="BC41" s="21"/>
      <c r="BD41" s="21"/>
      <c r="BE41" s="24"/>
      <c r="BF41" s="21"/>
      <c r="BG41" s="21"/>
      <c r="BH41" s="21"/>
      <c r="BI41" s="21"/>
      <c r="BJ41" s="26"/>
      <c r="BK41" s="26"/>
      <c r="BL41" s="26"/>
      <c r="BM41" s="26"/>
      <c r="BN41" s="26"/>
      <c r="BO41" s="26"/>
      <c r="BP41" s="26"/>
      <c r="BQ41" s="27" t="e">
        <f t="shared" si="76"/>
        <v>#REF!</v>
      </c>
      <c r="BR41" s="27"/>
      <c r="BS41" s="26" t="str">
        <f t="shared" si="68"/>
        <v>Кузнєцов Ю. О.</v>
      </c>
      <c r="BT41" s="15">
        <f t="shared" si="69"/>
        <v>34</v>
      </c>
    </row>
    <row r="42" spans="1:72" ht="12.75" customHeight="1">
      <c r="A42" s="20">
        <f t="shared" si="25"/>
        <v>35</v>
      </c>
      <c r="B42" s="20" t="s">
        <v>177</v>
      </c>
      <c r="C42" s="19" t="s">
        <v>162</v>
      </c>
      <c r="D42" s="38"/>
      <c r="E42" s="20" t="s">
        <v>65</v>
      </c>
      <c r="F42" s="20" t="s">
        <v>173</v>
      </c>
      <c r="G42" s="31" t="s">
        <v>178</v>
      </c>
      <c r="H42" s="20">
        <v>12</v>
      </c>
      <c r="I42" s="21"/>
      <c r="J42" s="22"/>
      <c r="K42" s="22"/>
      <c r="L42" s="21"/>
      <c r="M42" s="22"/>
      <c r="N42" s="21"/>
      <c r="O42" s="21"/>
      <c r="P42" s="21">
        <v>6</v>
      </c>
      <c r="Q42" s="21"/>
      <c r="R42" s="21">
        <v>12</v>
      </c>
      <c r="S42" s="21"/>
      <c r="T42" s="21">
        <v>5</v>
      </c>
      <c r="U42" s="23"/>
      <c r="V42" s="24"/>
      <c r="W42" s="24"/>
      <c r="X42" s="24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2"/>
      <c r="AS42" s="21"/>
      <c r="AT42" s="25"/>
      <c r="AU42" s="21"/>
      <c r="AV42" s="15"/>
      <c r="AW42" s="26"/>
      <c r="AX42" s="35"/>
      <c r="AY42" s="26"/>
      <c r="AZ42" s="20"/>
      <c r="BA42" s="21"/>
      <c r="BB42" s="21"/>
      <c r="BC42" s="21"/>
      <c r="BD42" s="21"/>
      <c r="BE42" s="24">
        <v>2</v>
      </c>
      <c r="BF42" s="21"/>
      <c r="BG42" s="21"/>
      <c r="BH42" s="21"/>
      <c r="BI42" s="21"/>
      <c r="BJ42" s="26"/>
      <c r="BK42" s="26"/>
      <c r="BL42" s="26"/>
      <c r="BM42" s="26"/>
      <c r="BN42" s="26"/>
      <c r="BO42" s="26"/>
      <c r="BP42" s="26"/>
      <c r="BQ42" s="27"/>
      <c r="BR42" s="27"/>
      <c r="BS42" s="26" t="str">
        <f t="shared" si="68"/>
        <v>Іванько Р.А.</v>
      </c>
      <c r="BT42" s="15"/>
    </row>
    <row r="43" spans="1:72" ht="26.25" customHeight="1">
      <c r="A43" s="20">
        <f t="shared" si="25"/>
        <v>36</v>
      </c>
      <c r="B43" s="20" t="s">
        <v>179</v>
      </c>
      <c r="C43" s="36" t="s">
        <v>180</v>
      </c>
      <c r="D43" s="38"/>
      <c r="E43" s="20" t="s">
        <v>65</v>
      </c>
      <c r="F43" s="20" t="s">
        <v>173</v>
      </c>
      <c r="G43" s="20" t="s">
        <v>181</v>
      </c>
      <c r="H43" s="20">
        <v>12</v>
      </c>
      <c r="I43" s="21"/>
      <c r="J43" s="22"/>
      <c r="K43" s="22"/>
      <c r="L43" s="21"/>
      <c r="M43" s="22"/>
      <c r="N43" s="21"/>
      <c r="O43" s="21"/>
      <c r="P43" s="21"/>
      <c r="Q43" s="21"/>
      <c r="R43" s="21">
        <v>6</v>
      </c>
      <c r="S43" s="21"/>
      <c r="T43" s="21"/>
      <c r="U43" s="23"/>
      <c r="V43" s="24"/>
      <c r="W43" s="24"/>
      <c r="X43" s="24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2"/>
      <c r="AS43" s="21"/>
      <c r="AT43" s="25"/>
      <c r="AU43" s="21"/>
      <c r="AV43" s="15"/>
      <c r="AW43" s="26"/>
      <c r="AX43" s="35"/>
      <c r="AY43" s="26"/>
      <c r="AZ43" s="20"/>
      <c r="BA43" s="21"/>
      <c r="BB43" s="21"/>
      <c r="BC43" s="21"/>
      <c r="BD43" s="21"/>
      <c r="BE43" s="24"/>
      <c r="BF43" s="21"/>
      <c r="BG43" s="21"/>
      <c r="BH43" s="21"/>
      <c r="BI43" s="21"/>
      <c r="BJ43" s="26"/>
      <c r="BK43" s="26"/>
      <c r="BL43" s="26"/>
      <c r="BM43" s="26"/>
      <c r="BN43" s="26"/>
      <c r="BO43" s="26"/>
      <c r="BP43" s="26"/>
      <c r="BQ43" s="27"/>
      <c r="BR43" s="27"/>
      <c r="BS43" s="26"/>
      <c r="BT43" s="15"/>
    </row>
    <row r="44" spans="1:72" ht="12.75" customHeight="1">
      <c r="A44" s="20">
        <f t="shared" si="25"/>
        <v>37</v>
      </c>
      <c r="B44" s="20" t="s">
        <v>182</v>
      </c>
      <c r="C44" s="19" t="s">
        <v>77</v>
      </c>
      <c r="D44" s="38"/>
      <c r="E44" s="20" t="s">
        <v>65</v>
      </c>
      <c r="F44" s="20" t="s">
        <v>173</v>
      </c>
      <c r="G44" s="33" t="s">
        <v>183</v>
      </c>
      <c r="H44" s="20">
        <v>12</v>
      </c>
      <c r="I44" s="21"/>
      <c r="J44" s="22"/>
      <c r="K44" s="22"/>
      <c r="L44" s="21"/>
      <c r="M44" s="22"/>
      <c r="N44" s="21"/>
      <c r="O44" s="21"/>
      <c r="P44" s="21">
        <v>10</v>
      </c>
      <c r="Q44" s="21"/>
      <c r="R44" s="21">
        <v>6</v>
      </c>
      <c r="S44" s="21"/>
      <c r="T44" s="21">
        <v>6</v>
      </c>
      <c r="U44" s="23"/>
      <c r="V44" s="24">
        <v>10</v>
      </c>
      <c r="W44" s="24">
        <v>6</v>
      </c>
      <c r="X44" s="24">
        <v>5</v>
      </c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2"/>
      <c r="AS44" s="21"/>
      <c r="AT44" s="25"/>
      <c r="AU44" s="21"/>
      <c r="AV44" s="15"/>
      <c r="AW44" s="26"/>
      <c r="AX44" s="35"/>
      <c r="AY44" s="26"/>
      <c r="AZ44" s="20"/>
      <c r="BA44" s="21"/>
      <c r="BB44" s="21"/>
      <c r="BC44" s="21"/>
      <c r="BD44" s="21"/>
      <c r="BE44" s="24"/>
      <c r="BF44" s="21"/>
      <c r="BG44" s="21"/>
      <c r="BH44" s="21"/>
      <c r="BI44" s="21"/>
      <c r="BJ44" s="26"/>
      <c r="BK44" s="26"/>
      <c r="BL44" s="26"/>
      <c r="BM44" s="26"/>
      <c r="BN44" s="26"/>
      <c r="BO44" s="26"/>
      <c r="BP44" s="26"/>
      <c r="BQ44" s="27"/>
      <c r="BR44" s="27"/>
      <c r="BS44" s="26"/>
      <c r="BT44" s="15"/>
    </row>
    <row r="45" spans="1:72" ht="17.25" customHeight="1">
      <c r="A45" s="20">
        <f t="shared" si="25"/>
        <v>38</v>
      </c>
      <c r="B45" s="20" t="s">
        <v>184</v>
      </c>
      <c r="C45" s="19" t="s">
        <v>185</v>
      </c>
      <c r="D45" s="20"/>
      <c r="E45" s="20" t="s">
        <v>65</v>
      </c>
      <c r="F45" s="20" t="s">
        <v>173</v>
      </c>
      <c r="G45" s="20" t="s">
        <v>186</v>
      </c>
      <c r="H45" s="20">
        <v>12</v>
      </c>
      <c r="I45" s="21">
        <v>2050</v>
      </c>
      <c r="J45" s="22"/>
      <c r="K45" s="22"/>
      <c r="L45" s="21"/>
      <c r="M45" s="21"/>
      <c r="N45" s="21"/>
      <c r="O45" s="21"/>
      <c r="P45" s="21"/>
      <c r="Q45" s="21"/>
      <c r="R45" s="21">
        <v>17.5</v>
      </c>
      <c r="S45" s="21"/>
      <c r="T45" s="39">
        <v>5</v>
      </c>
      <c r="U45" s="40"/>
      <c r="V45" s="24"/>
      <c r="W45" s="24"/>
      <c r="X45" s="24"/>
      <c r="Y45" s="21">
        <f t="shared" ref="Y45:Y48" si="77">I45/18*(P45+Q45)</f>
        <v>0</v>
      </c>
      <c r="Z45" s="21">
        <f t="shared" ref="Z45:Z48" si="78">L45/18*(P45+Q45)</f>
        <v>0</v>
      </c>
      <c r="AA45" s="21">
        <f t="shared" ref="AA45:AA48" si="79">O45/18*Q45</f>
        <v>0</v>
      </c>
      <c r="AB45" s="21">
        <f t="shared" ref="AB45:AB48" si="80">I45/18*(R45+S45)</f>
        <v>1993.0555555555554</v>
      </c>
      <c r="AC45" s="21">
        <f t="shared" ref="AC45:AC48" si="81">L45/18*(R45+S45)</f>
        <v>0</v>
      </c>
      <c r="AD45" s="21">
        <f t="shared" ref="AD45:AD48" si="82">O45/18*S45</f>
        <v>0</v>
      </c>
      <c r="AE45" s="21"/>
      <c r="AF45" s="21" t="e">
        <f>I45/18*(#REF!+#REF!)</f>
        <v>#REF!</v>
      </c>
      <c r="AG45" s="21" t="e">
        <f>L45/18*(#REF!+#REF!)</f>
        <v>#REF!</v>
      </c>
      <c r="AH45" s="21" t="e">
        <f>O45/18*#REF!</f>
        <v>#REF!</v>
      </c>
      <c r="AI45" s="21"/>
      <c r="AJ45" s="21">
        <f>(I45+L45)*M45/18*V45</f>
        <v>0</v>
      </c>
      <c r="AK45" s="21">
        <f t="shared" ref="AK45:AK48" si="83">(I45+L45)*M45/18*W45</f>
        <v>0</v>
      </c>
      <c r="AL45" s="21">
        <f t="shared" ref="AL45:AL48" si="84">(I45+L45)*M45/18*X45</f>
        <v>0</v>
      </c>
      <c r="AM45" s="21" t="e">
        <f>Y45+Z45+AA45+AB45+AC45+AD45+AF45+AG45+AH45</f>
        <v>#REF!</v>
      </c>
      <c r="AN45" s="21" t="e">
        <f t="shared" ref="AN45:AN48" si="85">AM45*20%</f>
        <v>#REF!</v>
      </c>
      <c r="AO45" s="21"/>
      <c r="AP45" s="21"/>
      <c r="AQ45" s="21" t="e">
        <f>AM45*J45</f>
        <v>#REF!</v>
      </c>
      <c r="AR45" s="22"/>
      <c r="AS45" s="21"/>
      <c r="AT45" s="25">
        <v>0.13</v>
      </c>
      <c r="AU45" s="21" t="s">
        <v>45</v>
      </c>
      <c r="AV45" s="15"/>
      <c r="AW45" s="26"/>
      <c r="AX45" s="26"/>
      <c r="AY45" s="26"/>
      <c r="AZ45" s="20"/>
      <c r="BA45" s="21"/>
      <c r="BB45" s="21"/>
      <c r="BC45" s="21"/>
      <c r="BD45" s="21"/>
      <c r="BE45" s="24"/>
      <c r="BF45" s="21"/>
      <c r="BG45" s="21"/>
      <c r="BH45" s="21"/>
      <c r="BI45" s="21"/>
      <c r="BJ45" s="26"/>
      <c r="BK45" s="26"/>
      <c r="BL45" s="26"/>
      <c r="BM45" s="26"/>
      <c r="BN45" s="26"/>
      <c r="BO45" s="26"/>
      <c r="BP45" s="26" t="e">
        <f t="shared" ref="BP45:BP48" si="86">SUM(P45:BO45)</f>
        <v>#REF!</v>
      </c>
      <c r="BQ45" s="27" t="e">
        <f t="shared" ref="BQ45:BQ48" si="87">AJ45+AK45+AL45+AM45+AN45+AO45+AP45+AQ45+#REF!+BF45+BG45+BH45+BJ45+BM45+BO45+AS45</f>
        <v>#REF!</v>
      </c>
      <c r="BR45" s="27"/>
      <c r="BS45" s="26" t="str">
        <f t="shared" ref="BS45:BS48" si="88">B45</f>
        <v>Дорошенко А. В.</v>
      </c>
      <c r="BT45" s="15">
        <f t="shared" ref="BT45:BT48" si="89">A45</f>
        <v>38</v>
      </c>
    </row>
    <row r="46" spans="1:72" ht="12.75" customHeight="1">
      <c r="A46" s="20">
        <f t="shared" si="25"/>
        <v>39</v>
      </c>
      <c r="B46" s="20" t="s">
        <v>187</v>
      </c>
      <c r="C46" s="19" t="s">
        <v>94</v>
      </c>
      <c r="D46" s="20"/>
      <c r="E46" s="20" t="s">
        <v>65</v>
      </c>
      <c r="F46" s="20" t="s">
        <v>173</v>
      </c>
      <c r="G46" s="20" t="s">
        <v>188</v>
      </c>
      <c r="H46" s="20">
        <v>12</v>
      </c>
      <c r="I46" s="21">
        <v>2050</v>
      </c>
      <c r="J46" s="22">
        <v>0.1</v>
      </c>
      <c r="K46" s="22"/>
      <c r="L46" s="21"/>
      <c r="M46" s="22">
        <v>0.2</v>
      </c>
      <c r="N46" s="21"/>
      <c r="O46" s="21"/>
      <c r="P46" s="21"/>
      <c r="Q46" s="21"/>
      <c r="R46" s="21">
        <v>23</v>
      </c>
      <c r="S46" s="21"/>
      <c r="T46" s="21"/>
      <c r="U46" s="23"/>
      <c r="V46" s="24"/>
      <c r="W46" s="24">
        <v>22</v>
      </c>
      <c r="X46" s="24"/>
      <c r="Y46" s="21">
        <f t="shared" si="77"/>
        <v>0</v>
      </c>
      <c r="Z46" s="21">
        <f t="shared" si="78"/>
        <v>0</v>
      </c>
      <c r="AA46" s="21">
        <f t="shared" si="79"/>
        <v>0</v>
      </c>
      <c r="AB46" s="21">
        <f t="shared" si="80"/>
        <v>2619.4444444444443</v>
      </c>
      <c r="AC46" s="21">
        <f t="shared" si="81"/>
        <v>0</v>
      </c>
      <c r="AD46" s="21">
        <f t="shared" si="82"/>
        <v>0</v>
      </c>
      <c r="AE46" s="21"/>
      <c r="AF46" s="21">
        <f t="shared" ref="AF46:AF48" si="90">I46/18*(T45+U45)</f>
        <v>569.44444444444446</v>
      </c>
      <c r="AG46" s="21">
        <f t="shared" ref="AG46:AG48" si="91">L46/18*(T45+U45)</f>
        <v>0</v>
      </c>
      <c r="AH46" s="21">
        <f t="shared" ref="AH46:AH48" si="92">O46/18*U45</f>
        <v>0</v>
      </c>
      <c r="AI46" s="21"/>
      <c r="AJ46" s="21">
        <f>MAX(I46+L46)/18*V46*M46</f>
        <v>0</v>
      </c>
      <c r="AK46" s="21">
        <f t="shared" si="83"/>
        <v>501.11111111111114</v>
      </c>
      <c r="AL46" s="21">
        <f t="shared" si="84"/>
        <v>0</v>
      </c>
      <c r="AM46" s="21">
        <f>AG46+AF46+AC46+AB46+Z46+Y46+AD46+AA46+AH46</f>
        <v>3188.8888888888887</v>
      </c>
      <c r="AN46" s="21">
        <f t="shared" si="85"/>
        <v>637.77777777777783</v>
      </c>
      <c r="AO46" s="21">
        <f>AM46*10%</f>
        <v>318.88888888888891</v>
      </c>
      <c r="AP46" s="21"/>
      <c r="AQ46" s="21"/>
      <c r="AR46" s="22">
        <v>0.25</v>
      </c>
      <c r="AS46" s="21" t="s">
        <v>189</v>
      </c>
      <c r="AT46" s="25"/>
      <c r="AU46" s="21"/>
      <c r="AV46" s="15"/>
      <c r="AW46" s="26"/>
      <c r="AX46" s="35"/>
      <c r="AY46" s="26"/>
      <c r="AZ46" s="20"/>
      <c r="BA46" s="21"/>
      <c r="BB46" s="21"/>
      <c r="BC46" s="21"/>
      <c r="BD46" s="21"/>
      <c r="BE46" s="24"/>
      <c r="BF46" s="21"/>
      <c r="BG46" s="21"/>
      <c r="BH46" s="21"/>
      <c r="BI46" s="21"/>
      <c r="BJ46" s="26"/>
      <c r="BK46" s="26"/>
      <c r="BL46" s="26"/>
      <c r="BM46" s="26"/>
      <c r="BN46" s="26"/>
      <c r="BO46" s="26"/>
      <c r="BP46" s="26">
        <f t="shared" si="86"/>
        <v>7880.8055555555547</v>
      </c>
      <c r="BQ46" s="27" t="e">
        <f t="shared" si="87"/>
        <v>#REF!</v>
      </c>
      <c r="BR46" s="27"/>
      <c r="BS46" s="26" t="str">
        <f t="shared" si="88"/>
        <v>Пишна О. О.</v>
      </c>
      <c r="BT46" s="15">
        <f t="shared" si="89"/>
        <v>39</v>
      </c>
    </row>
    <row r="47" spans="1:72" ht="12.75" customHeight="1">
      <c r="A47" s="20">
        <f t="shared" si="25"/>
        <v>40</v>
      </c>
      <c r="B47" s="20" t="s">
        <v>190</v>
      </c>
      <c r="C47" s="19" t="s">
        <v>77</v>
      </c>
      <c r="D47" s="20"/>
      <c r="E47" s="20" t="s">
        <v>65</v>
      </c>
      <c r="F47" s="20" t="s">
        <v>191</v>
      </c>
      <c r="G47" s="20" t="s">
        <v>192</v>
      </c>
      <c r="H47" s="20">
        <v>11</v>
      </c>
      <c r="I47" s="21">
        <v>2050</v>
      </c>
      <c r="J47" s="22"/>
      <c r="K47" s="22"/>
      <c r="L47" s="21"/>
      <c r="M47" s="22">
        <v>0.1</v>
      </c>
      <c r="N47" s="21"/>
      <c r="O47" s="21"/>
      <c r="P47" s="21">
        <v>2</v>
      </c>
      <c r="Q47" s="21"/>
      <c r="R47" s="21">
        <v>5</v>
      </c>
      <c r="S47" s="21"/>
      <c r="T47" s="21"/>
      <c r="U47" s="23"/>
      <c r="V47" s="24">
        <v>2</v>
      </c>
      <c r="W47" s="24">
        <v>5</v>
      </c>
      <c r="X47" s="24"/>
      <c r="Y47" s="21">
        <f t="shared" si="77"/>
        <v>227.77777777777777</v>
      </c>
      <c r="Z47" s="21">
        <f t="shared" si="78"/>
        <v>0</v>
      </c>
      <c r="AA47" s="21">
        <f t="shared" si="79"/>
        <v>0</v>
      </c>
      <c r="AB47" s="21">
        <f t="shared" si="80"/>
        <v>569.44444444444446</v>
      </c>
      <c r="AC47" s="21">
        <f t="shared" si="81"/>
        <v>0</v>
      </c>
      <c r="AD47" s="21">
        <f t="shared" si="82"/>
        <v>0</v>
      </c>
      <c r="AE47" s="21"/>
      <c r="AF47" s="21">
        <f t="shared" si="90"/>
        <v>0</v>
      </c>
      <c r="AG47" s="21">
        <f t="shared" si="91"/>
        <v>0</v>
      </c>
      <c r="AH47" s="21">
        <f t="shared" si="92"/>
        <v>0</v>
      </c>
      <c r="AI47" s="21"/>
      <c r="AJ47" s="21">
        <f>(I47+L47)*M47/18*V47</f>
        <v>22.777777777777779</v>
      </c>
      <c r="AK47" s="21">
        <f t="shared" si="83"/>
        <v>56.944444444444443</v>
      </c>
      <c r="AL47" s="21">
        <f t="shared" si="84"/>
        <v>0</v>
      </c>
      <c r="AM47" s="21">
        <f>Y47+Z47+AA47+AB47+AC47+AD47+AF47+AG47+AH47</f>
        <v>797.22222222222217</v>
      </c>
      <c r="AN47" s="21">
        <f t="shared" si="85"/>
        <v>159.44444444444446</v>
      </c>
      <c r="AO47" s="21"/>
      <c r="AP47" s="21"/>
      <c r="AQ47" s="21">
        <f>AM47*J47</f>
        <v>0</v>
      </c>
      <c r="AR47" s="22"/>
      <c r="AS47" s="21"/>
      <c r="AT47" s="25"/>
      <c r="AU47" s="21"/>
      <c r="AV47" s="15"/>
      <c r="AW47" s="26"/>
      <c r="AX47" s="26"/>
      <c r="AY47" s="26"/>
      <c r="AZ47" s="20"/>
      <c r="BA47" s="21"/>
      <c r="BB47" s="21"/>
      <c r="BC47" s="21"/>
      <c r="BD47" s="21"/>
      <c r="BE47" s="24"/>
      <c r="BF47" s="21"/>
      <c r="BG47" s="21"/>
      <c r="BH47" s="21"/>
      <c r="BI47" s="21"/>
      <c r="BJ47" s="26"/>
      <c r="BK47" s="26"/>
      <c r="BL47" s="26"/>
      <c r="BM47" s="26"/>
      <c r="BN47" s="26"/>
      <c r="BO47" s="26"/>
      <c r="BP47" s="26">
        <f t="shared" si="86"/>
        <v>1847.6111111111109</v>
      </c>
      <c r="BQ47" s="27" t="e">
        <f t="shared" si="87"/>
        <v>#REF!</v>
      </c>
      <c r="BR47" s="27"/>
      <c r="BS47" s="26" t="str">
        <f t="shared" si="88"/>
        <v>Ярмош О. Д.</v>
      </c>
      <c r="BT47" s="15">
        <f t="shared" si="89"/>
        <v>40</v>
      </c>
    </row>
    <row r="48" spans="1:72" ht="12.75" customHeight="1">
      <c r="A48" s="20">
        <f t="shared" si="25"/>
        <v>41</v>
      </c>
      <c r="B48" s="20" t="s">
        <v>193</v>
      </c>
      <c r="C48" s="19" t="s">
        <v>194</v>
      </c>
      <c r="D48" s="20"/>
      <c r="E48" s="20" t="s">
        <v>65</v>
      </c>
      <c r="F48" s="20" t="s">
        <v>191</v>
      </c>
      <c r="G48" s="20" t="s">
        <v>195</v>
      </c>
      <c r="H48" s="20">
        <v>11</v>
      </c>
      <c r="I48" s="21"/>
      <c r="J48" s="22"/>
      <c r="K48" s="22"/>
      <c r="L48" s="21"/>
      <c r="M48" s="21"/>
      <c r="N48" s="21"/>
      <c r="O48" s="21"/>
      <c r="P48" s="21"/>
      <c r="Q48" s="21"/>
      <c r="R48" s="21"/>
      <c r="S48" s="21"/>
      <c r="T48" s="21"/>
      <c r="U48" s="23"/>
      <c r="V48" s="24"/>
      <c r="W48" s="24"/>
      <c r="X48" s="24"/>
      <c r="Y48" s="21">
        <f t="shared" si="77"/>
        <v>0</v>
      </c>
      <c r="Z48" s="21">
        <f t="shared" si="78"/>
        <v>0</v>
      </c>
      <c r="AA48" s="21">
        <f t="shared" si="79"/>
        <v>0</v>
      </c>
      <c r="AB48" s="21">
        <f t="shared" si="80"/>
        <v>0</v>
      </c>
      <c r="AC48" s="21">
        <f t="shared" si="81"/>
        <v>0</v>
      </c>
      <c r="AD48" s="21">
        <f t="shared" si="82"/>
        <v>0</v>
      </c>
      <c r="AE48" s="21"/>
      <c r="AF48" s="21">
        <f t="shared" si="90"/>
        <v>0</v>
      </c>
      <c r="AG48" s="21">
        <f t="shared" si="91"/>
        <v>0</v>
      </c>
      <c r="AH48" s="21">
        <f t="shared" si="92"/>
        <v>0</v>
      </c>
      <c r="AI48" s="21"/>
      <c r="AJ48" s="21">
        <f>MAX(I48+L48)/18*V48*M48</f>
        <v>0</v>
      </c>
      <c r="AK48" s="21">
        <f t="shared" si="83"/>
        <v>0</v>
      </c>
      <c r="AL48" s="21">
        <f t="shared" si="84"/>
        <v>0</v>
      </c>
      <c r="AM48" s="21">
        <f>AG48+AF48+AC48+AB48+Z48+Y48+AD48+AA48+AH48</f>
        <v>0</v>
      </c>
      <c r="AN48" s="21">
        <f t="shared" si="85"/>
        <v>0</v>
      </c>
      <c r="AO48" s="21">
        <f>AM48*10%</f>
        <v>0</v>
      </c>
      <c r="AP48" s="21"/>
      <c r="AQ48" s="21"/>
      <c r="AR48" s="22"/>
      <c r="AS48" s="21"/>
      <c r="AT48" s="25"/>
      <c r="AU48" s="21"/>
      <c r="AV48" s="15"/>
      <c r="AW48" s="26"/>
      <c r="AX48" s="35"/>
      <c r="AY48" s="26"/>
      <c r="AZ48" s="20"/>
      <c r="BA48" s="21"/>
      <c r="BB48" s="21"/>
      <c r="BC48" s="21"/>
      <c r="BD48" s="21"/>
      <c r="BE48" s="24"/>
      <c r="BF48" s="21"/>
      <c r="BG48" s="21"/>
      <c r="BH48" s="21"/>
      <c r="BI48" s="21"/>
      <c r="BJ48" s="26"/>
      <c r="BK48" s="26"/>
      <c r="BL48" s="26"/>
      <c r="BM48" s="26"/>
      <c r="BN48" s="26"/>
      <c r="BO48" s="26"/>
      <c r="BP48" s="26">
        <f t="shared" si="86"/>
        <v>0</v>
      </c>
      <c r="BQ48" s="27" t="e">
        <f t="shared" si="87"/>
        <v>#REF!</v>
      </c>
      <c r="BR48" s="27"/>
      <c r="BS48" s="26" t="str">
        <f t="shared" si="88"/>
        <v>Костенко В. П.</v>
      </c>
      <c r="BT48" s="15">
        <f t="shared" si="89"/>
        <v>41</v>
      </c>
    </row>
    <row r="49" spans="1:72" ht="12.75" customHeight="1">
      <c r="A49" s="20">
        <f t="shared" si="25"/>
        <v>42</v>
      </c>
      <c r="B49" s="20" t="s">
        <v>196</v>
      </c>
      <c r="C49" s="19" t="s">
        <v>172</v>
      </c>
      <c r="D49" s="20"/>
      <c r="E49" s="20" t="s">
        <v>197</v>
      </c>
      <c r="F49" s="20" t="s">
        <v>197</v>
      </c>
      <c r="G49" s="20"/>
      <c r="H49" s="20">
        <v>10</v>
      </c>
      <c r="I49" s="21"/>
      <c r="J49" s="22"/>
      <c r="K49" s="22"/>
      <c r="L49" s="21"/>
      <c r="M49" s="22"/>
      <c r="N49" s="21"/>
      <c r="O49" s="21"/>
      <c r="P49" s="21">
        <v>6</v>
      </c>
      <c r="Q49" s="21"/>
      <c r="R49" s="21">
        <v>4</v>
      </c>
      <c r="S49" s="21"/>
      <c r="T49" s="21"/>
      <c r="U49" s="23"/>
      <c r="V49" s="24"/>
      <c r="W49" s="24"/>
      <c r="X49" s="24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2"/>
      <c r="AS49" s="21"/>
      <c r="AT49" s="25"/>
      <c r="AU49" s="21"/>
      <c r="AV49" s="15"/>
      <c r="AW49" s="26"/>
      <c r="AX49" s="26"/>
      <c r="AY49" s="26"/>
      <c r="AZ49" s="20"/>
      <c r="BA49" s="21"/>
      <c r="BB49" s="21"/>
      <c r="BC49" s="21"/>
      <c r="BD49" s="21"/>
      <c r="BE49" s="24"/>
      <c r="BF49" s="21"/>
      <c r="BG49" s="21"/>
      <c r="BH49" s="21"/>
      <c r="BI49" s="21"/>
      <c r="BJ49" s="26"/>
      <c r="BK49" s="26"/>
      <c r="BL49" s="26"/>
      <c r="BM49" s="26"/>
      <c r="BN49" s="26"/>
      <c r="BO49" s="26"/>
      <c r="BP49" s="26"/>
      <c r="BQ49" s="27"/>
      <c r="BR49" s="27"/>
      <c r="BS49" s="26"/>
      <c r="BT49" s="15"/>
    </row>
    <row r="50" spans="1:72" ht="12.75" customHeight="1">
      <c r="A50" s="20"/>
      <c r="B50" s="20" t="s">
        <v>198</v>
      </c>
      <c r="C50" s="19"/>
      <c r="D50" s="20"/>
      <c r="E50" s="20"/>
      <c r="F50" s="20"/>
      <c r="G50" s="20"/>
      <c r="H50" s="20"/>
      <c r="I50" s="21"/>
      <c r="J50" s="22"/>
      <c r="K50" s="22"/>
      <c r="L50" s="21"/>
      <c r="M50" s="22"/>
      <c r="N50" s="21"/>
      <c r="O50" s="21"/>
      <c r="P50" s="21"/>
      <c r="Q50" s="21"/>
      <c r="R50" s="21">
        <v>2</v>
      </c>
      <c r="S50" s="21"/>
      <c r="T50" s="21"/>
      <c r="U50" s="23"/>
      <c r="V50" s="24"/>
      <c r="W50" s="24"/>
      <c r="X50" s="24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2"/>
      <c r="AS50" s="21"/>
      <c r="AT50" s="25"/>
      <c r="AU50" s="21"/>
      <c r="AV50" s="15"/>
      <c r="AW50" s="26"/>
      <c r="AX50" s="26"/>
      <c r="AY50" s="26"/>
      <c r="AZ50" s="20"/>
      <c r="BA50" s="21"/>
      <c r="BB50" s="21"/>
      <c r="BC50" s="21"/>
      <c r="BD50" s="21"/>
      <c r="BE50" s="24"/>
      <c r="BF50" s="21"/>
      <c r="BG50" s="21"/>
      <c r="BH50" s="21"/>
      <c r="BI50" s="21"/>
      <c r="BJ50" s="26"/>
      <c r="BK50" s="26"/>
      <c r="BL50" s="26"/>
      <c r="BM50" s="26"/>
      <c r="BN50" s="26"/>
      <c r="BO50" s="26"/>
      <c r="BP50" s="26"/>
      <c r="BQ50" s="27"/>
      <c r="BR50" s="27"/>
      <c r="BS50" s="26"/>
      <c r="BT50" s="15"/>
    </row>
    <row r="51" spans="1:72" ht="12.75" customHeight="1">
      <c r="A51" s="20"/>
      <c r="B51" s="20" t="s">
        <v>199</v>
      </c>
      <c r="C51" s="19" t="s">
        <v>200</v>
      </c>
      <c r="D51" s="20"/>
      <c r="E51" s="20"/>
      <c r="F51" s="20"/>
      <c r="G51" s="20"/>
      <c r="H51" s="20"/>
      <c r="I51" s="21"/>
      <c r="J51" s="22"/>
      <c r="K51" s="22"/>
      <c r="L51" s="21"/>
      <c r="M51" s="22"/>
      <c r="N51" s="21"/>
      <c r="O51" s="21"/>
      <c r="P51" s="21"/>
      <c r="Q51" s="21"/>
      <c r="R51" s="21"/>
      <c r="S51" s="21"/>
      <c r="T51" s="21"/>
      <c r="U51" s="23"/>
      <c r="V51" s="24"/>
      <c r="W51" s="24"/>
      <c r="X51" s="24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2"/>
      <c r="AS51" s="21"/>
      <c r="AT51" s="25"/>
      <c r="AU51" s="21"/>
      <c r="AV51" s="15"/>
      <c r="AW51" s="26"/>
      <c r="AX51" s="26"/>
      <c r="AY51" s="26"/>
      <c r="AZ51" s="20"/>
      <c r="BA51" s="21"/>
      <c r="BB51" s="21"/>
      <c r="BC51" s="21"/>
      <c r="BD51" s="21"/>
      <c r="BE51" s="24">
        <v>17</v>
      </c>
      <c r="BF51" s="21"/>
      <c r="BG51" s="21"/>
      <c r="BH51" s="21"/>
      <c r="BI51" s="21"/>
      <c r="BJ51" s="26"/>
      <c r="BK51" s="26"/>
      <c r="BL51" s="26"/>
      <c r="BM51" s="26"/>
      <c r="BN51" s="26"/>
      <c r="BO51" s="26"/>
      <c r="BP51" s="26"/>
      <c r="BQ51" s="27"/>
      <c r="BR51" s="27"/>
      <c r="BS51" s="26"/>
      <c r="BT51" s="15"/>
    </row>
    <row r="52" spans="1:72" ht="12.75" customHeight="1">
      <c r="A52" s="20"/>
      <c r="B52" s="20" t="s">
        <v>199</v>
      </c>
      <c r="C52" s="19" t="s">
        <v>201</v>
      </c>
      <c r="D52" s="20"/>
      <c r="E52" s="20"/>
      <c r="F52" s="20"/>
      <c r="G52" s="20"/>
      <c r="H52" s="20"/>
      <c r="I52" s="21"/>
      <c r="J52" s="22"/>
      <c r="K52" s="22"/>
      <c r="L52" s="21"/>
      <c r="M52" s="22"/>
      <c r="N52" s="21"/>
      <c r="O52" s="21"/>
      <c r="P52" s="21"/>
      <c r="Q52" s="21"/>
      <c r="R52" s="21"/>
      <c r="S52" s="21"/>
      <c r="T52" s="21"/>
      <c r="U52" s="23"/>
      <c r="V52" s="24"/>
      <c r="W52" s="24"/>
      <c r="X52" s="24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2"/>
      <c r="AS52" s="21"/>
      <c r="AT52" s="25"/>
      <c r="AU52" s="21"/>
      <c r="AV52" s="15"/>
      <c r="AW52" s="26"/>
      <c r="AX52" s="26"/>
      <c r="AY52" s="26"/>
      <c r="AZ52" s="20"/>
      <c r="BA52" s="21"/>
      <c r="BB52" s="21"/>
      <c r="BC52" s="21"/>
      <c r="BD52" s="21"/>
      <c r="BE52" s="24"/>
      <c r="BF52" s="21"/>
      <c r="BG52" s="21"/>
      <c r="BH52" s="21"/>
      <c r="BI52" s="21"/>
      <c r="BJ52" s="26"/>
      <c r="BK52" s="26"/>
      <c r="BL52" s="26"/>
      <c r="BM52" s="26"/>
      <c r="BN52" s="26"/>
      <c r="BO52" s="26"/>
      <c r="BP52" s="26"/>
      <c r="BQ52" s="27"/>
      <c r="BR52" s="27"/>
      <c r="BS52" s="26"/>
      <c r="BT52" s="15"/>
    </row>
    <row r="53" spans="1:72" ht="12.75" customHeight="1">
      <c r="A53" s="20"/>
      <c r="B53" s="41" t="s">
        <v>202</v>
      </c>
      <c r="C53" s="20"/>
      <c r="D53" s="42"/>
      <c r="E53" s="42"/>
      <c r="F53" s="42"/>
      <c r="G53" s="42"/>
      <c r="H53" s="42"/>
      <c r="I53" s="43"/>
      <c r="J53" s="43"/>
      <c r="K53" s="43"/>
      <c r="L53" s="43" t="e">
        <f>#REF!+#REF!+#REF!+#REF!</f>
        <v>#REF!</v>
      </c>
      <c r="M53" s="43"/>
      <c r="N53" s="43"/>
      <c r="O53" s="43"/>
      <c r="P53" s="21">
        <f>SUM(P6:P52)</f>
        <v>222</v>
      </c>
      <c r="Q53" s="21"/>
      <c r="R53" s="21">
        <f t="shared" ref="R53:T53" si="93">SUM(R6:R52)</f>
        <v>374</v>
      </c>
      <c r="S53" s="21">
        <f t="shared" si="93"/>
        <v>0</v>
      </c>
      <c r="T53" s="21">
        <f t="shared" si="93"/>
        <v>94</v>
      </c>
      <c r="U53" s="21"/>
      <c r="V53" s="24">
        <f t="shared" ref="V53:X53" si="94">SUM(V6:V51)</f>
        <v>176</v>
      </c>
      <c r="W53" s="44">
        <f t="shared" si="94"/>
        <v>154</v>
      </c>
      <c r="X53" s="24">
        <f t="shared" si="94"/>
        <v>38</v>
      </c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45"/>
      <c r="AU53" s="45"/>
      <c r="AV53" s="45"/>
      <c r="AW53" s="45"/>
      <c r="AX53" s="45"/>
      <c r="AY53" s="45"/>
      <c r="AZ53" s="21">
        <f t="shared" ref="AZ53:BD53" si="95">SUM(AZ32:AZ48)</f>
        <v>30</v>
      </c>
      <c r="BA53" s="21">
        <f t="shared" si="95"/>
        <v>30</v>
      </c>
      <c r="BB53" s="21">
        <f t="shared" si="95"/>
        <v>9</v>
      </c>
      <c r="BC53" s="21">
        <f t="shared" si="95"/>
        <v>0</v>
      </c>
      <c r="BD53" s="21">
        <f t="shared" si="95"/>
        <v>0</v>
      </c>
      <c r="BE53" s="24">
        <f>SUM(BE5:BE52)</f>
        <v>27</v>
      </c>
      <c r="BF53" s="46"/>
      <c r="BG53" s="46"/>
      <c r="BH53" s="46"/>
      <c r="BI53" s="46"/>
      <c r="BJ53" s="47" t="e">
        <f t="shared" ref="BJ53:BK53" si="96">#REF!+#REF!+#REF!+#REF!</f>
        <v>#REF!</v>
      </c>
      <c r="BK53" s="47" t="e">
        <f t="shared" si="96"/>
        <v>#REF!</v>
      </c>
      <c r="BL53" s="47" t="e">
        <f>#REF!+#REF!+#REF!+#REF!+#REF!</f>
        <v>#REF!</v>
      </c>
      <c r="BM53" s="47" t="e">
        <f>#REF!+#REF!+#REF!+#REF!</f>
        <v>#REF!</v>
      </c>
      <c r="BN53" s="47" t="e">
        <f>#REF!+#REF!+#REF!+#REF!+#REF!</f>
        <v>#REF!</v>
      </c>
      <c r="BO53" s="47" t="e">
        <f t="shared" ref="BO53:BQ53" si="97">#REF!+#REF!+#REF!+#REF!</f>
        <v>#REF!</v>
      </c>
      <c r="BP53" s="47" t="e">
        <f t="shared" si="97"/>
        <v>#REF!</v>
      </c>
      <c r="BQ53" s="47" t="e">
        <f t="shared" si="97"/>
        <v>#REF!</v>
      </c>
      <c r="BR53" s="47"/>
      <c r="BS53" s="47"/>
      <c r="BT53" s="15"/>
    </row>
    <row r="54" spans="1:72" ht="12.75" customHeight="1">
      <c r="A54" s="2"/>
      <c r="B54" s="48" t="s">
        <v>203</v>
      </c>
      <c r="C54" s="49"/>
      <c r="D54" s="49"/>
      <c r="E54" s="49"/>
      <c r="F54" s="48" t="s">
        <v>204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7"/>
      <c r="AT54" s="37"/>
      <c r="AU54" s="37"/>
      <c r="AV54" s="2"/>
      <c r="AW54" s="2"/>
      <c r="AX54" s="2"/>
      <c r="AY54" s="37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2"/>
    </row>
    <row r="55" spans="1:72" ht="12.75" customHeight="1">
      <c r="A55" s="2"/>
      <c r="B55" s="48" t="s">
        <v>205</v>
      </c>
      <c r="C55" s="49"/>
      <c r="D55" s="49"/>
      <c r="E55" s="49"/>
      <c r="F55" s="50" t="s">
        <v>206</v>
      </c>
      <c r="G55" s="48"/>
      <c r="H55" s="48"/>
      <c r="I55" s="48"/>
      <c r="J55" s="48"/>
      <c r="K55" s="4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37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0"/>
      <c r="BK55" s="50"/>
      <c r="BL55" s="50"/>
      <c r="BM55" s="50"/>
      <c r="BN55" s="37"/>
      <c r="BO55" s="37"/>
      <c r="BP55" s="37"/>
      <c r="BQ55" s="37"/>
      <c r="BR55" s="37"/>
      <c r="BS55" s="37"/>
      <c r="BT55" s="2"/>
    </row>
    <row r="56" spans="1:7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</row>
    <row r="57" spans="1:7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</row>
    <row r="58" spans="1:7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</row>
    <row r="59" spans="1:7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</row>
    <row r="60" spans="1:7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</row>
    <row r="61" spans="1:7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</row>
    <row r="62" spans="1:7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</row>
    <row r="63" spans="1:7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</row>
    <row r="64" spans="1:7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</row>
    <row r="65" spans="1:7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21">
    <mergeCell ref="A9:A10"/>
    <mergeCell ref="B9:B10"/>
    <mergeCell ref="BR9:BR10"/>
    <mergeCell ref="BS9:BS10"/>
    <mergeCell ref="A2:A3"/>
    <mergeCell ref="B2:B3"/>
    <mergeCell ref="C2:C3"/>
    <mergeCell ref="D2:D3"/>
    <mergeCell ref="E2:E3"/>
    <mergeCell ref="F2:F3"/>
    <mergeCell ref="G2:G3"/>
    <mergeCell ref="A5:A6"/>
    <mergeCell ref="B5:B6"/>
    <mergeCell ref="BR5:BR6"/>
    <mergeCell ref="BS5:BS6"/>
    <mergeCell ref="B7:B8"/>
    <mergeCell ref="H2:H3"/>
    <mergeCell ref="I2:I3"/>
    <mergeCell ref="P2:U2"/>
    <mergeCell ref="V2:X2"/>
    <mergeCell ref="AS2:BI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/>
  <cols>
    <col min="1" max="1" width="5.88671875" customWidth="1"/>
    <col min="2" max="2" width="15.6640625" customWidth="1"/>
    <col min="3" max="3" width="11.33203125" customWidth="1"/>
    <col min="4" max="4" width="16" customWidth="1"/>
    <col min="5" max="5" width="17" customWidth="1"/>
    <col min="6" max="6" width="10.109375" customWidth="1"/>
    <col min="7" max="8" width="9.109375" customWidth="1"/>
    <col min="9" max="9" width="14" customWidth="1"/>
    <col min="10" max="12" width="9.109375" customWidth="1"/>
    <col min="13" max="13" width="19.6640625" customWidth="1"/>
    <col min="14" max="14" width="10.109375" customWidth="1"/>
    <col min="15" max="15" width="11.5546875" customWidth="1"/>
    <col min="16" max="16" width="10" customWidth="1"/>
    <col min="17" max="18" width="9.109375" customWidth="1"/>
    <col min="19" max="19" width="9.88671875" customWidth="1"/>
    <col min="20" max="21" width="9.109375" customWidth="1"/>
    <col min="22" max="26" width="8" customWidth="1"/>
  </cols>
  <sheetData>
    <row r="1" spans="1:26" ht="13.8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3.8">
      <c r="A2" s="146" t="s">
        <v>207</v>
      </c>
      <c r="B2" s="146" t="s">
        <v>208</v>
      </c>
      <c r="C2" s="146" t="s">
        <v>209</v>
      </c>
      <c r="D2" s="146" t="s">
        <v>5</v>
      </c>
      <c r="E2" s="146" t="s">
        <v>210</v>
      </c>
      <c r="F2" s="146" t="s">
        <v>211</v>
      </c>
      <c r="G2" s="146" t="s">
        <v>212</v>
      </c>
      <c r="H2" s="146" t="s">
        <v>213</v>
      </c>
      <c r="I2" s="146" t="s">
        <v>214</v>
      </c>
      <c r="J2" s="147" t="s">
        <v>215</v>
      </c>
      <c r="K2" s="134"/>
      <c r="L2" s="135"/>
      <c r="M2" s="146" t="s">
        <v>216</v>
      </c>
      <c r="N2" s="146" t="s">
        <v>217</v>
      </c>
      <c r="O2" s="138" t="s">
        <v>218</v>
      </c>
      <c r="P2" s="135"/>
      <c r="Q2" s="146" t="s">
        <v>219</v>
      </c>
      <c r="R2" s="146" t="s">
        <v>220</v>
      </c>
      <c r="S2" s="146" t="s">
        <v>221</v>
      </c>
      <c r="T2" s="51"/>
      <c r="U2" s="51"/>
      <c r="V2" s="51"/>
      <c r="W2" s="51"/>
      <c r="X2" s="51"/>
      <c r="Y2" s="51"/>
      <c r="Z2" s="51"/>
    </row>
    <row r="3" spans="1:26" ht="56.25" customHeight="1">
      <c r="A3" s="137"/>
      <c r="B3" s="137"/>
      <c r="C3" s="137"/>
      <c r="D3" s="137"/>
      <c r="E3" s="137"/>
      <c r="F3" s="137"/>
      <c r="G3" s="137"/>
      <c r="H3" s="137"/>
      <c r="I3" s="137"/>
      <c r="J3" s="52" t="s">
        <v>222</v>
      </c>
      <c r="K3" s="52" t="s">
        <v>223</v>
      </c>
      <c r="L3" s="52" t="s">
        <v>224</v>
      </c>
      <c r="M3" s="137"/>
      <c r="N3" s="137"/>
      <c r="O3" s="52" t="s">
        <v>6</v>
      </c>
      <c r="P3" s="52" t="s">
        <v>225</v>
      </c>
      <c r="Q3" s="137"/>
      <c r="R3" s="137"/>
      <c r="S3" s="137"/>
      <c r="T3" s="51"/>
      <c r="U3" s="51"/>
      <c r="V3" s="51"/>
      <c r="W3" s="51"/>
      <c r="X3" s="51"/>
      <c r="Y3" s="51"/>
      <c r="Z3" s="51"/>
    </row>
    <row r="4" spans="1:26" ht="75" customHeight="1">
      <c r="A4" s="53">
        <v>1</v>
      </c>
      <c r="B4" s="53" t="s">
        <v>226</v>
      </c>
      <c r="C4" s="54">
        <v>29040</v>
      </c>
      <c r="D4" s="53" t="s">
        <v>227</v>
      </c>
      <c r="E4" s="53"/>
      <c r="F4" s="53" t="s">
        <v>66</v>
      </c>
      <c r="G4" s="53" t="s">
        <v>228</v>
      </c>
      <c r="H4" s="53" t="s">
        <v>229</v>
      </c>
      <c r="I4" s="53" t="s">
        <v>230</v>
      </c>
      <c r="J4" s="53"/>
      <c r="K4" s="53"/>
      <c r="L4" s="53"/>
      <c r="M4" s="53" t="s">
        <v>231</v>
      </c>
      <c r="N4" s="54">
        <v>42466</v>
      </c>
      <c r="O4" s="53"/>
      <c r="P4" s="53"/>
      <c r="Q4" s="53" t="s">
        <v>232</v>
      </c>
      <c r="R4" s="53"/>
      <c r="S4" s="53" t="s">
        <v>233</v>
      </c>
      <c r="T4" s="51"/>
      <c r="U4" s="51"/>
      <c r="V4" s="51"/>
      <c r="W4" s="51"/>
      <c r="X4" s="51"/>
      <c r="Y4" s="51"/>
      <c r="Z4" s="51"/>
    </row>
    <row r="5" spans="1:26" ht="75" customHeight="1">
      <c r="A5" s="53">
        <v>1</v>
      </c>
      <c r="B5" s="53" t="s">
        <v>226</v>
      </c>
      <c r="C5" s="54">
        <v>29040</v>
      </c>
      <c r="D5" s="53" t="s">
        <v>234</v>
      </c>
      <c r="E5" s="53" t="s">
        <v>235</v>
      </c>
      <c r="F5" s="53" t="s">
        <v>66</v>
      </c>
      <c r="G5" s="53" t="s">
        <v>228</v>
      </c>
      <c r="H5" s="53" t="s">
        <v>229</v>
      </c>
      <c r="I5" s="53" t="s">
        <v>236</v>
      </c>
      <c r="J5" s="53"/>
      <c r="K5" s="53"/>
      <c r="L5" s="53">
        <v>9</v>
      </c>
      <c r="M5" s="53" t="s">
        <v>231</v>
      </c>
      <c r="N5" s="54">
        <v>42821</v>
      </c>
      <c r="O5" s="53" t="s">
        <v>237</v>
      </c>
      <c r="P5" s="53" t="s">
        <v>238</v>
      </c>
      <c r="Q5" s="53">
        <v>2320</v>
      </c>
      <c r="R5" s="53"/>
      <c r="S5" s="53" t="s">
        <v>233</v>
      </c>
      <c r="T5" s="51"/>
      <c r="U5" s="51"/>
      <c r="V5" s="51"/>
      <c r="W5" s="51"/>
      <c r="X5" s="51"/>
      <c r="Y5" s="51"/>
      <c r="Z5" s="51"/>
    </row>
    <row r="6" spans="1:26" ht="77.25" customHeight="1">
      <c r="A6" s="53">
        <v>2</v>
      </c>
      <c r="B6" s="53" t="s">
        <v>239</v>
      </c>
      <c r="C6" s="54">
        <v>28560</v>
      </c>
      <c r="D6" s="53" t="s">
        <v>240</v>
      </c>
      <c r="E6" s="53" t="s">
        <v>241</v>
      </c>
      <c r="F6" s="53" t="s">
        <v>71</v>
      </c>
      <c r="G6" s="53" t="s">
        <v>242</v>
      </c>
      <c r="H6" s="53" t="s">
        <v>71</v>
      </c>
      <c r="I6" s="53" t="s">
        <v>243</v>
      </c>
      <c r="J6" s="53" t="s">
        <v>244</v>
      </c>
      <c r="K6" s="53" t="s">
        <v>244</v>
      </c>
      <c r="L6" s="53" t="s">
        <v>244</v>
      </c>
      <c r="M6" s="53" t="s">
        <v>244</v>
      </c>
      <c r="N6" s="54" t="s">
        <v>244</v>
      </c>
      <c r="O6" s="53" t="s">
        <v>244</v>
      </c>
      <c r="P6" s="53" t="s">
        <v>244</v>
      </c>
      <c r="Q6" s="53" t="s">
        <v>232</v>
      </c>
      <c r="R6" s="53"/>
      <c r="S6" s="53" t="s">
        <v>245</v>
      </c>
      <c r="T6" s="51"/>
      <c r="U6" s="51"/>
      <c r="V6" s="51"/>
      <c r="W6" s="51"/>
      <c r="X6" s="51"/>
      <c r="Y6" s="51"/>
      <c r="Z6" s="51"/>
    </row>
    <row r="7" spans="1:26" ht="80.25" customHeight="1">
      <c r="A7" s="53">
        <v>2</v>
      </c>
      <c r="B7" s="53" t="s">
        <v>239</v>
      </c>
      <c r="C7" s="54">
        <v>28560</v>
      </c>
      <c r="D7" s="53" t="s">
        <v>240</v>
      </c>
      <c r="E7" s="53" t="s">
        <v>241</v>
      </c>
      <c r="F7" s="53" t="s">
        <v>71</v>
      </c>
      <c r="G7" s="53" t="s">
        <v>71</v>
      </c>
      <c r="H7" s="53" t="s">
        <v>71</v>
      </c>
      <c r="I7" s="53" t="s">
        <v>246</v>
      </c>
      <c r="J7" s="53" t="s">
        <v>244</v>
      </c>
      <c r="K7" s="53" t="s">
        <v>244</v>
      </c>
      <c r="L7" s="53" t="s">
        <v>244</v>
      </c>
      <c r="M7" s="53" t="s">
        <v>247</v>
      </c>
      <c r="N7" s="54">
        <v>42831</v>
      </c>
      <c r="O7" s="53" t="s">
        <v>248</v>
      </c>
      <c r="P7" s="53"/>
      <c r="Q7" s="53"/>
      <c r="R7" s="53"/>
      <c r="S7" s="53" t="s">
        <v>245</v>
      </c>
      <c r="T7" s="51"/>
      <c r="U7" s="51"/>
      <c r="V7" s="51"/>
      <c r="W7" s="51"/>
      <c r="X7" s="51"/>
      <c r="Y7" s="51"/>
      <c r="Z7" s="51"/>
    </row>
    <row r="8" spans="1:26" ht="75" customHeight="1">
      <c r="A8" s="53">
        <v>3</v>
      </c>
      <c r="B8" s="53" t="s">
        <v>249</v>
      </c>
      <c r="C8" s="54">
        <v>23350</v>
      </c>
      <c r="D8" s="53" t="s">
        <v>250</v>
      </c>
      <c r="E8" s="53" t="s">
        <v>251</v>
      </c>
      <c r="F8" s="53" t="s">
        <v>252</v>
      </c>
      <c r="G8" s="53" t="s">
        <v>253</v>
      </c>
      <c r="H8" s="53" t="s">
        <v>252</v>
      </c>
      <c r="I8" s="53" t="s">
        <v>254</v>
      </c>
      <c r="J8" s="53"/>
      <c r="K8" s="53"/>
      <c r="L8" s="53"/>
      <c r="M8" s="53" t="s">
        <v>255</v>
      </c>
      <c r="N8" s="54">
        <v>42466</v>
      </c>
      <c r="O8" s="53"/>
      <c r="P8" s="53"/>
      <c r="Q8" s="53" t="s">
        <v>232</v>
      </c>
      <c r="R8" s="53"/>
      <c r="S8" s="53" t="s">
        <v>256</v>
      </c>
      <c r="T8" s="51"/>
      <c r="U8" s="51"/>
      <c r="V8" s="51"/>
      <c r="W8" s="51"/>
      <c r="X8" s="51"/>
      <c r="Y8" s="51"/>
      <c r="Z8" s="51"/>
    </row>
    <row r="9" spans="1:26" ht="75" customHeight="1">
      <c r="A9" s="53">
        <v>3</v>
      </c>
      <c r="B9" s="53" t="s">
        <v>249</v>
      </c>
      <c r="C9" s="54">
        <v>23350</v>
      </c>
      <c r="D9" s="53" t="s">
        <v>250</v>
      </c>
      <c r="E9" s="53" t="s">
        <v>251</v>
      </c>
      <c r="F9" s="53" t="s">
        <v>252</v>
      </c>
      <c r="G9" s="53" t="s">
        <v>252</v>
      </c>
      <c r="H9" s="53" t="s">
        <v>252</v>
      </c>
      <c r="I9" s="53" t="s">
        <v>257</v>
      </c>
      <c r="J9" s="53"/>
      <c r="K9" s="53">
        <v>9</v>
      </c>
      <c r="L9" s="53">
        <v>0.5</v>
      </c>
      <c r="M9" s="53" t="s">
        <v>255</v>
      </c>
      <c r="N9" s="54">
        <v>42821</v>
      </c>
      <c r="O9" s="53" t="s">
        <v>237</v>
      </c>
      <c r="P9" s="53" t="s">
        <v>238</v>
      </c>
      <c r="Q9" s="53">
        <v>2320</v>
      </c>
      <c r="R9" s="53"/>
      <c r="S9" s="53" t="s">
        <v>256</v>
      </c>
      <c r="T9" s="51"/>
      <c r="U9" s="51"/>
      <c r="V9" s="51"/>
      <c r="W9" s="51"/>
      <c r="X9" s="51"/>
      <c r="Y9" s="51"/>
      <c r="Z9" s="51"/>
    </row>
    <row r="10" spans="1:26" ht="75" customHeight="1">
      <c r="A10" s="53">
        <f t="shared" ref="A10:A29" si="0">A9+1</f>
        <v>4</v>
      </c>
      <c r="B10" s="53" t="s">
        <v>258</v>
      </c>
      <c r="C10" s="54">
        <v>18573</v>
      </c>
      <c r="D10" s="53" t="s">
        <v>259</v>
      </c>
      <c r="E10" s="53" t="s">
        <v>260</v>
      </c>
      <c r="F10" s="53" t="s">
        <v>78</v>
      </c>
      <c r="G10" s="53" t="s">
        <v>261</v>
      </c>
      <c r="H10" s="53" t="s">
        <v>78</v>
      </c>
      <c r="I10" s="53" t="s">
        <v>260</v>
      </c>
      <c r="J10" s="53">
        <v>4</v>
      </c>
      <c r="K10" s="53">
        <v>3</v>
      </c>
      <c r="L10" s="53"/>
      <c r="M10" s="53" t="s">
        <v>262</v>
      </c>
      <c r="N10" s="54">
        <v>42094</v>
      </c>
      <c r="O10" s="53" t="s">
        <v>237</v>
      </c>
      <c r="P10" s="53" t="s">
        <v>238</v>
      </c>
      <c r="Q10" s="53">
        <v>2320</v>
      </c>
      <c r="R10" s="53"/>
      <c r="S10" s="53" t="s">
        <v>263</v>
      </c>
      <c r="T10" s="51"/>
      <c r="U10" s="51"/>
      <c r="V10" s="51"/>
      <c r="W10" s="51"/>
      <c r="X10" s="51"/>
      <c r="Y10" s="51"/>
      <c r="Z10" s="51"/>
    </row>
    <row r="11" spans="1:26" ht="60" customHeight="1">
      <c r="A11" s="53">
        <f t="shared" si="0"/>
        <v>5</v>
      </c>
      <c r="B11" s="53" t="s">
        <v>264</v>
      </c>
      <c r="C11" s="54">
        <v>23520</v>
      </c>
      <c r="D11" s="53" t="s">
        <v>265</v>
      </c>
      <c r="E11" s="53" t="s">
        <v>235</v>
      </c>
      <c r="F11" s="53" t="s">
        <v>81</v>
      </c>
      <c r="G11" s="53" t="s">
        <v>81</v>
      </c>
      <c r="H11" s="53" t="s">
        <v>81</v>
      </c>
      <c r="I11" s="53" t="s">
        <v>236</v>
      </c>
      <c r="J11" s="53"/>
      <c r="K11" s="53">
        <v>14.5</v>
      </c>
      <c r="L11" s="53"/>
      <c r="M11" s="53" t="s">
        <v>266</v>
      </c>
      <c r="N11" s="54">
        <v>41722</v>
      </c>
      <c r="O11" s="53" t="s">
        <v>237</v>
      </c>
      <c r="P11" s="53" t="s">
        <v>267</v>
      </c>
      <c r="Q11" s="53">
        <v>2320</v>
      </c>
      <c r="R11" s="53"/>
      <c r="S11" s="53" t="s">
        <v>268</v>
      </c>
      <c r="T11" s="51"/>
      <c r="U11" s="51"/>
      <c r="V11" s="51"/>
      <c r="W11" s="51"/>
      <c r="X11" s="51"/>
      <c r="Y11" s="51"/>
      <c r="Z11" s="51"/>
    </row>
    <row r="12" spans="1:26" ht="165" customHeight="1">
      <c r="A12" s="53">
        <f t="shared" si="0"/>
        <v>6</v>
      </c>
      <c r="B12" s="53" t="s">
        <v>269</v>
      </c>
      <c r="C12" s="54">
        <v>19706</v>
      </c>
      <c r="D12" s="53" t="s">
        <v>270</v>
      </c>
      <c r="E12" s="53" t="s">
        <v>271</v>
      </c>
      <c r="F12" s="53" t="s">
        <v>87</v>
      </c>
      <c r="G12" s="53" t="s">
        <v>272</v>
      </c>
      <c r="H12" s="53" t="s">
        <v>87</v>
      </c>
      <c r="I12" s="53" t="s">
        <v>273</v>
      </c>
      <c r="J12" s="53"/>
      <c r="K12" s="53">
        <v>4</v>
      </c>
      <c r="L12" s="53">
        <v>3</v>
      </c>
      <c r="M12" s="53" t="s">
        <v>274</v>
      </c>
      <c r="N12" s="54">
        <v>42094</v>
      </c>
      <c r="O12" s="53" t="s">
        <v>237</v>
      </c>
      <c r="P12" s="53" t="s">
        <v>238</v>
      </c>
      <c r="Q12" s="53">
        <v>2320</v>
      </c>
      <c r="R12" s="53"/>
      <c r="S12" s="53" t="s">
        <v>275</v>
      </c>
      <c r="T12" s="51"/>
      <c r="U12" s="51"/>
      <c r="V12" s="51"/>
      <c r="W12" s="51"/>
      <c r="X12" s="51"/>
      <c r="Y12" s="51"/>
      <c r="Z12" s="51"/>
    </row>
    <row r="13" spans="1:26" ht="75" customHeight="1">
      <c r="A13" s="53">
        <f t="shared" si="0"/>
        <v>7</v>
      </c>
      <c r="B13" s="53" t="s">
        <v>276</v>
      </c>
      <c r="C13" s="54">
        <v>23519</v>
      </c>
      <c r="D13" s="53" t="s">
        <v>277</v>
      </c>
      <c r="E13" s="53" t="s">
        <v>271</v>
      </c>
      <c r="F13" s="53" t="s">
        <v>278</v>
      </c>
      <c r="G13" s="53" t="s">
        <v>278</v>
      </c>
      <c r="H13" s="53" t="s">
        <v>278</v>
      </c>
      <c r="I13" s="53" t="s">
        <v>279</v>
      </c>
      <c r="J13" s="53"/>
      <c r="K13" s="53">
        <v>16</v>
      </c>
      <c r="L13" s="53">
        <v>3</v>
      </c>
      <c r="M13" s="53" t="s">
        <v>280</v>
      </c>
      <c r="N13" s="54">
        <v>42821</v>
      </c>
      <c r="O13" s="53" t="s">
        <v>237</v>
      </c>
      <c r="P13" s="53" t="s">
        <v>238</v>
      </c>
      <c r="Q13" s="53">
        <v>2320</v>
      </c>
      <c r="R13" s="53"/>
      <c r="S13" s="53" t="s">
        <v>281</v>
      </c>
      <c r="T13" s="51"/>
      <c r="U13" s="51"/>
      <c r="V13" s="51"/>
      <c r="W13" s="51"/>
      <c r="X13" s="51"/>
      <c r="Y13" s="51"/>
      <c r="Z13" s="51"/>
    </row>
    <row r="14" spans="1:26" ht="180" customHeight="1">
      <c r="A14" s="53">
        <f t="shared" si="0"/>
        <v>8</v>
      </c>
      <c r="B14" s="53" t="s">
        <v>282</v>
      </c>
      <c r="C14" s="54">
        <v>23301</v>
      </c>
      <c r="D14" s="53" t="s">
        <v>277</v>
      </c>
      <c r="E14" s="53" t="s">
        <v>271</v>
      </c>
      <c r="F14" s="53" t="s">
        <v>92</v>
      </c>
      <c r="G14" s="53" t="s">
        <v>283</v>
      </c>
      <c r="H14" s="53" t="s">
        <v>92</v>
      </c>
      <c r="I14" s="53" t="s">
        <v>284</v>
      </c>
      <c r="J14" s="53"/>
      <c r="K14" s="53">
        <v>10</v>
      </c>
      <c r="L14" s="53">
        <v>1</v>
      </c>
      <c r="M14" s="53" t="s">
        <v>285</v>
      </c>
      <c r="N14" s="54">
        <v>43185</v>
      </c>
      <c r="O14" s="53" t="s">
        <v>237</v>
      </c>
      <c r="P14" s="53" t="s">
        <v>238</v>
      </c>
      <c r="Q14" s="53">
        <v>2320</v>
      </c>
      <c r="R14" s="53"/>
      <c r="S14" s="53" t="s">
        <v>286</v>
      </c>
      <c r="T14" s="51"/>
      <c r="U14" s="51"/>
      <c r="V14" s="51"/>
      <c r="W14" s="51"/>
      <c r="X14" s="51"/>
      <c r="Y14" s="51"/>
      <c r="Z14" s="51"/>
    </row>
    <row r="15" spans="1:26" ht="75" customHeight="1">
      <c r="A15" s="53">
        <f t="shared" si="0"/>
        <v>9</v>
      </c>
      <c r="B15" s="53" t="s">
        <v>287</v>
      </c>
      <c r="C15" s="54">
        <v>23726</v>
      </c>
      <c r="D15" s="53" t="s">
        <v>234</v>
      </c>
      <c r="E15" s="53" t="s">
        <v>288</v>
      </c>
      <c r="F15" s="53" t="s">
        <v>95</v>
      </c>
      <c r="G15" s="53" t="s">
        <v>289</v>
      </c>
      <c r="H15" s="53" t="s">
        <v>290</v>
      </c>
      <c r="I15" s="53" t="s">
        <v>288</v>
      </c>
      <c r="J15" s="53"/>
      <c r="K15" s="53">
        <v>11</v>
      </c>
      <c r="L15" s="53">
        <v>9</v>
      </c>
      <c r="M15" s="54" t="s">
        <v>291</v>
      </c>
      <c r="N15" s="54">
        <v>42821</v>
      </c>
      <c r="O15" s="53" t="s">
        <v>237</v>
      </c>
      <c r="P15" s="53"/>
      <c r="Q15" s="53">
        <v>2320</v>
      </c>
      <c r="R15" s="53"/>
      <c r="S15" s="53" t="s">
        <v>292</v>
      </c>
      <c r="T15" s="51"/>
      <c r="U15" s="51"/>
      <c r="V15" s="51"/>
      <c r="W15" s="51"/>
      <c r="X15" s="51"/>
      <c r="Y15" s="51"/>
      <c r="Z15" s="51"/>
    </row>
    <row r="16" spans="1:26" ht="75" customHeight="1">
      <c r="A16" s="53">
        <f t="shared" si="0"/>
        <v>10</v>
      </c>
      <c r="B16" s="55" t="s">
        <v>293</v>
      </c>
      <c r="C16" s="54">
        <v>24929</v>
      </c>
      <c r="D16" s="53" t="s">
        <v>227</v>
      </c>
      <c r="E16" s="53" t="s">
        <v>288</v>
      </c>
      <c r="F16" s="53" t="s">
        <v>98</v>
      </c>
      <c r="G16" s="53" t="s">
        <v>98</v>
      </c>
      <c r="H16" s="53" t="s">
        <v>294</v>
      </c>
      <c r="I16" s="53" t="s">
        <v>288</v>
      </c>
      <c r="J16" s="53"/>
      <c r="K16" s="53">
        <v>12.5</v>
      </c>
      <c r="L16" s="53">
        <v>5</v>
      </c>
      <c r="M16" s="53" t="s">
        <v>295</v>
      </c>
      <c r="N16" s="54">
        <v>42830</v>
      </c>
      <c r="O16" s="53" t="s">
        <v>237</v>
      </c>
      <c r="P16" s="53" t="s">
        <v>267</v>
      </c>
      <c r="Q16" s="53">
        <v>2320</v>
      </c>
      <c r="R16" s="53"/>
      <c r="S16" s="53" t="s">
        <v>296</v>
      </c>
      <c r="T16" s="51"/>
      <c r="U16" s="51"/>
      <c r="V16" s="51"/>
      <c r="W16" s="51"/>
      <c r="X16" s="51"/>
      <c r="Y16" s="51"/>
      <c r="Z16" s="51"/>
    </row>
    <row r="17" spans="1:26" ht="75" customHeight="1">
      <c r="A17" s="53">
        <f t="shared" si="0"/>
        <v>11</v>
      </c>
      <c r="B17" s="55" t="s">
        <v>297</v>
      </c>
      <c r="C17" s="54">
        <v>19673</v>
      </c>
      <c r="D17" s="53" t="s">
        <v>298</v>
      </c>
      <c r="E17" s="53" t="s">
        <v>299</v>
      </c>
      <c r="F17" s="53" t="s">
        <v>101</v>
      </c>
      <c r="G17" s="53" t="s">
        <v>300</v>
      </c>
      <c r="H17" s="53" t="s">
        <v>301</v>
      </c>
      <c r="I17" s="53" t="s">
        <v>299</v>
      </c>
      <c r="J17" s="53"/>
      <c r="K17" s="53">
        <v>17</v>
      </c>
      <c r="L17" s="53">
        <v>1.5</v>
      </c>
      <c r="M17" s="53" t="s">
        <v>302</v>
      </c>
      <c r="N17" s="54">
        <v>42102</v>
      </c>
      <c r="O17" s="53" t="s">
        <v>237</v>
      </c>
      <c r="P17" s="53" t="s">
        <v>238</v>
      </c>
      <c r="Q17" s="53">
        <v>2320</v>
      </c>
      <c r="R17" s="53"/>
      <c r="S17" s="53" t="s">
        <v>303</v>
      </c>
      <c r="T17" s="51"/>
      <c r="U17" s="51"/>
      <c r="V17" s="51"/>
      <c r="W17" s="51"/>
      <c r="X17" s="51"/>
      <c r="Y17" s="51"/>
      <c r="Z17" s="51"/>
    </row>
    <row r="18" spans="1:26" ht="75" customHeight="1">
      <c r="A18" s="53">
        <f t="shared" si="0"/>
        <v>12</v>
      </c>
      <c r="B18" s="55" t="s">
        <v>304</v>
      </c>
      <c r="C18" s="54">
        <v>24847</v>
      </c>
      <c r="D18" s="53" t="s">
        <v>305</v>
      </c>
      <c r="E18" s="53" t="s">
        <v>306</v>
      </c>
      <c r="F18" s="53" t="s">
        <v>104</v>
      </c>
      <c r="G18" s="53" t="s">
        <v>104</v>
      </c>
      <c r="H18" s="53" t="s">
        <v>104</v>
      </c>
      <c r="I18" s="53" t="s">
        <v>307</v>
      </c>
      <c r="J18" s="53"/>
      <c r="K18" s="53">
        <v>16</v>
      </c>
      <c r="L18" s="53">
        <v>8.5</v>
      </c>
      <c r="M18" s="53" t="s">
        <v>308</v>
      </c>
      <c r="N18" s="54">
        <v>42466</v>
      </c>
      <c r="O18" s="53" t="s">
        <v>237</v>
      </c>
      <c r="P18" s="53" t="s">
        <v>267</v>
      </c>
      <c r="Q18" s="53">
        <v>2320</v>
      </c>
      <c r="R18" s="53"/>
      <c r="S18" s="53" t="s">
        <v>309</v>
      </c>
      <c r="T18" s="51"/>
      <c r="U18" s="51"/>
      <c r="V18" s="51"/>
      <c r="W18" s="51"/>
      <c r="X18" s="51"/>
      <c r="Y18" s="51"/>
      <c r="Z18" s="51"/>
    </row>
    <row r="19" spans="1:26" ht="75" customHeight="1">
      <c r="A19" s="53">
        <f t="shared" si="0"/>
        <v>13</v>
      </c>
      <c r="B19" s="55" t="s">
        <v>310</v>
      </c>
      <c r="C19" s="54">
        <v>25569</v>
      </c>
      <c r="D19" s="53" t="s">
        <v>311</v>
      </c>
      <c r="E19" s="53" t="s">
        <v>312</v>
      </c>
      <c r="F19" s="53" t="s">
        <v>108</v>
      </c>
      <c r="G19" s="53" t="s">
        <v>313</v>
      </c>
      <c r="H19" s="53" t="s">
        <v>314</v>
      </c>
      <c r="I19" s="53" t="s">
        <v>315</v>
      </c>
      <c r="J19" s="53"/>
      <c r="K19" s="53">
        <v>19.5</v>
      </c>
      <c r="L19" s="53">
        <v>3</v>
      </c>
      <c r="M19" s="53" t="s">
        <v>316</v>
      </c>
      <c r="N19" s="54">
        <v>41736</v>
      </c>
      <c r="O19" s="53" t="s">
        <v>237</v>
      </c>
      <c r="P19" s="53" t="s">
        <v>317</v>
      </c>
      <c r="Q19" s="53">
        <v>2320</v>
      </c>
      <c r="R19" s="53"/>
      <c r="S19" s="53" t="s">
        <v>318</v>
      </c>
      <c r="T19" s="51"/>
      <c r="U19" s="51"/>
      <c r="V19" s="51"/>
      <c r="W19" s="51"/>
      <c r="X19" s="51"/>
      <c r="Y19" s="51"/>
      <c r="Z19" s="51"/>
    </row>
    <row r="20" spans="1:26" ht="120" customHeight="1">
      <c r="A20" s="53">
        <f t="shared" si="0"/>
        <v>14</v>
      </c>
      <c r="B20" s="55" t="s">
        <v>319</v>
      </c>
      <c r="C20" s="54">
        <v>24200</v>
      </c>
      <c r="D20" s="53" t="s">
        <v>320</v>
      </c>
      <c r="E20" s="53" t="s">
        <v>312</v>
      </c>
      <c r="F20" s="53" t="s">
        <v>112</v>
      </c>
      <c r="G20" s="53" t="s">
        <v>321</v>
      </c>
      <c r="H20" s="53" t="s">
        <v>322</v>
      </c>
      <c r="I20" s="53" t="s">
        <v>323</v>
      </c>
      <c r="J20" s="53"/>
      <c r="K20" s="53">
        <v>16</v>
      </c>
      <c r="L20" s="53">
        <v>4</v>
      </c>
      <c r="M20" s="53" t="s">
        <v>324</v>
      </c>
      <c r="N20" s="54">
        <v>42830</v>
      </c>
      <c r="O20" s="53" t="s">
        <v>237</v>
      </c>
      <c r="P20" s="53" t="s">
        <v>317</v>
      </c>
      <c r="Q20" s="53">
        <v>2320</v>
      </c>
      <c r="R20" s="53"/>
      <c r="S20" s="53" t="s">
        <v>325</v>
      </c>
      <c r="T20" s="51"/>
      <c r="U20" s="51"/>
      <c r="V20" s="51"/>
      <c r="W20" s="51"/>
      <c r="X20" s="51"/>
      <c r="Y20" s="51"/>
      <c r="Z20" s="51"/>
    </row>
    <row r="21" spans="1:26" ht="75" customHeight="1">
      <c r="A21" s="53">
        <f t="shared" si="0"/>
        <v>15</v>
      </c>
      <c r="B21" s="53" t="s">
        <v>326</v>
      </c>
      <c r="C21" s="54">
        <v>23765</v>
      </c>
      <c r="D21" s="53" t="s">
        <v>327</v>
      </c>
      <c r="E21" s="53" t="s">
        <v>328</v>
      </c>
      <c r="F21" s="53" t="s">
        <v>116</v>
      </c>
      <c r="G21" s="53"/>
      <c r="H21" s="53"/>
      <c r="I21" s="53" t="s">
        <v>329</v>
      </c>
      <c r="J21" s="53"/>
      <c r="K21" s="53">
        <v>4</v>
      </c>
      <c r="L21" s="53">
        <v>3</v>
      </c>
      <c r="M21" s="53"/>
      <c r="N21" s="54">
        <v>43196</v>
      </c>
      <c r="O21" s="53" t="s">
        <v>237</v>
      </c>
      <c r="P21" s="53" t="s">
        <v>238</v>
      </c>
      <c r="Q21" s="53"/>
      <c r="R21" s="53"/>
      <c r="S21" s="53"/>
      <c r="T21" s="51"/>
      <c r="U21" s="51"/>
      <c r="V21" s="51"/>
      <c r="W21" s="51"/>
      <c r="X21" s="51"/>
      <c r="Y21" s="51"/>
      <c r="Z21" s="51"/>
    </row>
    <row r="22" spans="1:26" ht="90" customHeight="1">
      <c r="A22" s="53">
        <f t="shared" si="0"/>
        <v>16</v>
      </c>
      <c r="B22" s="53" t="s">
        <v>330</v>
      </c>
      <c r="C22" s="54">
        <v>20981</v>
      </c>
      <c r="D22" s="56" t="s">
        <v>331</v>
      </c>
      <c r="E22" s="53" t="s">
        <v>332</v>
      </c>
      <c r="F22" s="53" t="s">
        <v>119</v>
      </c>
      <c r="G22" s="53" t="s">
        <v>333</v>
      </c>
      <c r="H22" s="53" t="s">
        <v>119</v>
      </c>
      <c r="I22" s="53" t="s">
        <v>332</v>
      </c>
      <c r="J22" s="53">
        <v>17</v>
      </c>
      <c r="K22" s="53"/>
      <c r="L22" s="53"/>
      <c r="M22" s="53" t="s">
        <v>334</v>
      </c>
      <c r="N22" s="54">
        <v>41736</v>
      </c>
      <c r="O22" s="53" t="s">
        <v>237</v>
      </c>
      <c r="P22" s="53" t="s">
        <v>317</v>
      </c>
      <c r="Q22" s="53">
        <v>2331</v>
      </c>
      <c r="R22" s="53"/>
      <c r="S22" s="53" t="s">
        <v>335</v>
      </c>
      <c r="T22" s="51"/>
      <c r="U22" s="51"/>
      <c r="V22" s="51"/>
      <c r="W22" s="51"/>
      <c r="X22" s="51"/>
      <c r="Y22" s="51"/>
      <c r="Z22" s="51"/>
    </row>
    <row r="23" spans="1:26" ht="120" customHeight="1">
      <c r="A23" s="53">
        <f t="shared" si="0"/>
        <v>17</v>
      </c>
      <c r="B23" s="53" t="s">
        <v>336</v>
      </c>
      <c r="C23" s="54">
        <v>26808</v>
      </c>
      <c r="D23" s="56" t="s">
        <v>331</v>
      </c>
      <c r="E23" s="53" t="s">
        <v>332</v>
      </c>
      <c r="F23" s="53" t="s">
        <v>337</v>
      </c>
      <c r="G23" s="53" t="s">
        <v>338</v>
      </c>
      <c r="H23" s="53" t="s">
        <v>337</v>
      </c>
      <c r="I23" s="53" t="s">
        <v>332</v>
      </c>
      <c r="J23" s="53">
        <v>24</v>
      </c>
      <c r="K23" s="53"/>
      <c r="L23" s="53"/>
      <c r="M23" s="53" t="s">
        <v>339</v>
      </c>
      <c r="N23" s="54">
        <v>42466</v>
      </c>
      <c r="O23" s="53" t="s">
        <v>237</v>
      </c>
      <c r="P23" s="53" t="s">
        <v>238</v>
      </c>
      <c r="Q23" s="53">
        <v>2331</v>
      </c>
      <c r="R23" s="53"/>
      <c r="S23" s="53" t="s">
        <v>340</v>
      </c>
      <c r="T23" s="51"/>
      <c r="U23" s="57"/>
      <c r="V23" s="51"/>
      <c r="W23" s="51"/>
      <c r="X23" s="51"/>
      <c r="Y23" s="51"/>
      <c r="Z23" s="51"/>
    </row>
    <row r="24" spans="1:26" ht="105" customHeight="1">
      <c r="A24" s="53">
        <f t="shared" si="0"/>
        <v>18</v>
      </c>
      <c r="B24" s="53" t="s">
        <v>341</v>
      </c>
      <c r="C24" s="54">
        <v>25398</v>
      </c>
      <c r="D24" s="56" t="s">
        <v>342</v>
      </c>
      <c r="E24" s="53" t="s">
        <v>332</v>
      </c>
      <c r="F24" s="53" t="s">
        <v>122</v>
      </c>
      <c r="G24" s="53" t="s">
        <v>122</v>
      </c>
      <c r="H24" s="53" t="s">
        <v>122</v>
      </c>
      <c r="I24" s="53" t="s">
        <v>332</v>
      </c>
      <c r="J24" s="53">
        <v>22</v>
      </c>
      <c r="K24" s="53"/>
      <c r="L24" s="53"/>
      <c r="M24" s="53" t="s">
        <v>343</v>
      </c>
      <c r="N24" s="54">
        <v>42102</v>
      </c>
      <c r="O24" s="53" t="s">
        <v>237</v>
      </c>
      <c r="P24" s="53" t="s">
        <v>344</v>
      </c>
      <c r="Q24" s="53">
        <v>2331</v>
      </c>
      <c r="R24" s="53"/>
      <c r="S24" s="53" t="s">
        <v>345</v>
      </c>
      <c r="T24" s="51"/>
      <c r="U24" s="51"/>
      <c r="V24" s="51"/>
      <c r="W24" s="51"/>
      <c r="X24" s="51"/>
      <c r="Y24" s="51"/>
      <c r="Z24" s="51"/>
    </row>
    <row r="25" spans="1:26" ht="75" customHeight="1">
      <c r="A25" s="53">
        <f t="shared" si="0"/>
        <v>19</v>
      </c>
      <c r="B25" s="53" t="s">
        <v>346</v>
      </c>
      <c r="C25" s="54">
        <v>23935</v>
      </c>
      <c r="D25" s="56" t="s">
        <v>342</v>
      </c>
      <c r="E25" s="53" t="s">
        <v>332</v>
      </c>
      <c r="F25" s="53" t="s">
        <v>128</v>
      </c>
      <c r="G25" s="53" t="s">
        <v>128</v>
      </c>
      <c r="H25" s="53" t="s">
        <v>128</v>
      </c>
      <c r="I25" s="53" t="s">
        <v>332</v>
      </c>
      <c r="J25" s="53">
        <v>20.5</v>
      </c>
      <c r="K25" s="53"/>
      <c r="L25" s="53"/>
      <c r="M25" s="53" t="s">
        <v>347</v>
      </c>
      <c r="N25" s="54">
        <v>41736</v>
      </c>
      <c r="O25" s="53" t="s">
        <v>237</v>
      </c>
      <c r="P25" s="53" t="s">
        <v>267</v>
      </c>
      <c r="Q25" s="53">
        <v>2331</v>
      </c>
      <c r="R25" s="53"/>
      <c r="S25" s="53" t="s">
        <v>348</v>
      </c>
      <c r="T25" s="51"/>
      <c r="U25" s="51"/>
      <c r="V25" s="51"/>
      <c r="W25" s="51"/>
      <c r="X25" s="51"/>
      <c r="Y25" s="51"/>
      <c r="Z25" s="51"/>
    </row>
    <row r="26" spans="1:26" ht="75" customHeight="1">
      <c r="A26" s="53">
        <f t="shared" si="0"/>
        <v>20</v>
      </c>
      <c r="B26" s="53" t="s">
        <v>349</v>
      </c>
      <c r="C26" s="54">
        <v>27141</v>
      </c>
      <c r="D26" s="56" t="s">
        <v>350</v>
      </c>
      <c r="E26" s="53" t="s">
        <v>332</v>
      </c>
      <c r="F26" s="53" t="s">
        <v>131</v>
      </c>
      <c r="G26" s="53" t="s">
        <v>351</v>
      </c>
      <c r="H26" s="53" t="s">
        <v>131</v>
      </c>
      <c r="I26" s="53" t="s">
        <v>332</v>
      </c>
      <c r="J26" s="53">
        <v>23</v>
      </c>
      <c r="K26" s="53"/>
      <c r="L26" s="53"/>
      <c r="M26" s="53" t="s">
        <v>352</v>
      </c>
      <c r="N26" s="54">
        <v>42830</v>
      </c>
      <c r="O26" s="53" t="s">
        <v>237</v>
      </c>
      <c r="P26" s="53"/>
      <c r="Q26" s="53">
        <v>2331</v>
      </c>
      <c r="R26" s="53"/>
      <c r="S26" s="53" t="s">
        <v>353</v>
      </c>
      <c r="T26" s="51"/>
      <c r="U26" s="51"/>
      <c r="V26" s="51"/>
      <c r="W26" s="51"/>
      <c r="X26" s="51"/>
      <c r="Y26" s="51"/>
      <c r="Z26" s="51"/>
    </row>
    <row r="27" spans="1:26" ht="105" customHeight="1">
      <c r="A27" s="53">
        <f t="shared" si="0"/>
        <v>21</v>
      </c>
      <c r="B27" s="53" t="s">
        <v>354</v>
      </c>
      <c r="C27" s="54">
        <v>23572</v>
      </c>
      <c r="D27" s="53" t="s">
        <v>355</v>
      </c>
      <c r="E27" s="53" t="s">
        <v>356</v>
      </c>
      <c r="F27" s="53" t="s">
        <v>134</v>
      </c>
      <c r="G27" s="53" t="s">
        <v>357</v>
      </c>
      <c r="H27" s="53" t="s">
        <v>134</v>
      </c>
      <c r="I27" s="53" t="s">
        <v>332</v>
      </c>
      <c r="J27" s="53">
        <v>23</v>
      </c>
      <c r="K27" s="53"/>
      <c r="L27" s="53"/>
      <c r="M27" s="53" t="s">
        <v>358</v>
      </c>
      <c r="N27" s="54">
        <v>42102</v>
      </c>
      <c r="O27" s="53" t="s">
        <v>237</v>
      </c>
      <c r="P27" s="53" t="s">
        <v>344</v>
      </c>
      <c r="Q27" s="53">
        <v>2331</v>
      </c>
      <c r="R27" s="53"/>
      <c r="S27" s="53" t="s">
        <v>359</v>
      </c>
      <c r="T27" s="51"/>
      <c r="U27" s="51"/>
      <c r="V27" s="51"/>
      <c r="W27" s="51"/>
      <c r="X27" s="51"/>
      <c r="Y27" s="51"/>
      <c r="Z27" s="51"/>
    </row>
    <row r="28" spans="1:26" ht="75" customHeight="1">
      <c r="A28" s="53">
        <f t="shared" si="0"/>
        <v>22</v>
      </c>
      <c r="B28" s="53" t="s">
        <v>360</v>
      </c>
      <c r="C28" s="54">
        <v>26676</v>
      </c>
      <c r="D28" s="56" t="s">
        <v>361</v>
      </c>
      <c r="E28" s="53" t="s">
        <v>332</v>
      </c>
      <c r="F28" s="53" t="s">
        <v>137</v>
      </c>
      <c r="G28" s="53" t="s">
        <v>362</v>
      </c>
      <c r="H28" s="53" t="s">
        <v>137</v>
      </c>
      <c r="I28" s="53" t="s">
        <v>332</v>
      </c>
      <c r="J28" s="53">
        <v>19</v>
      </c>
      <c r="K28" s="53"/>
      <c r="L28" s="53"/>
      <c r="M28" s="53" t="s">
        <v>363</v>
      </c>
      <c r="N28" s="54">
        <v>42830</v>
      </c>
      <c r="O28" s="53" t="s">
        <v>237</v>
      </c>
      <c r="P28" s="53"/>
      <c r="Q28" s="53">
        <v>2331</v>
      </c>
      <c r="R28" s="53"/>
      <c r="S28" s="53" t="s">
        <v>364</v>
      </c>
      <c r="T28" s="51"/>
      <c r="U28" s="51"/>
      <c r="V28" s="51"/>
      <c r="W28" s="51"/>
      <c r="X28" s="51"/>
      <c r="Y28" s="51"/>
      <c r="Z28" s="51"/>
    </row>
    <row r="29" spans="1:26" ht="75" customHeight="1">
      <c r="A29" s="53">
        <f t="shared" si="0"/>
        <v>23</v>
      </c>
      <c r="B29" s="53" t="s">
        <v>365</v>
      </c>
      <c r="C29" s="54">
        <v>23969</v>
      </c>
      <c r="D29" s="53" t="s">
        <v>366</v>
      </c>
      <c r="E29" s="53" t="s">
        <v>367</v>
      </c>
      <c r="F29" s="53" t="s">
        <v>141</v>
      </c>
      <c r="G29" s="53" t="s">
        <v>141</v>
      </c>
      <c r="H29" s="53" t="s">
        <v>141</v>
      </c>
      <c r="I29" s="53" t="s">
        <v>368</v>
      </c>
      <c r="J29" s="53"/>
      <c r="K29" s="53">
        <v>14</v>
      </c>
      <c r="L29" s="53">
        <v>6.5</v>
      </c>
      <c r="M29" s="53" t="s">
        <v>369</v>
      </c>
      <c r="N29" s="54">
        <v>42466</v>
      </c>
      <c r="O29" s="53" t="s">
        <v>248</v>
      </c>
      <c r="P29" s="53"/>
      <c r="Q29" s="53">
        <v>2320</v>
      </c>
      <c r="R29" s="53"/>
      <c r="S29" s="53" t="s">
        <v>370</v>
      </c>
      <c r="T29" s="51"/>
      <c r="U29" s="51"/>
      <c r="V29" s="51"/>
      <c r="W29" s="51"/>
      <c r="X29" s="51"/>
      <c r="Y29" s="51"/>
      <c r="Z29" s="51"/>
    </row>
    <row r="30" spans="1:26" ht="72" customHeight="1">
      <c r="A30" s="53">
        <v>24</v>
      </c>
      <c r="B30" s="53" t="s">
        <v>371</v>
      </c>
      <c r="C30" s="54">
        <v>27510</v>
      </c>
      <c r="D30" s="53" t="s">
        <v>372</v>
      </c>
      <c r="E30" s="53" t="s">
        <v>373</v>
      </c>
      <c r="F30" s="53" t="s">
        <v>144</v>
      </c>
      <c r="G30" s="53" t="s">
        <v>144</v>
      </c>
      <c r="H30" s="53" t="s">
        <v>144</v>
      </c>
      <c r="I30" s="53" t="s">
        <v>374</v>
      </c>
      <c r="J30" s="53"/>
      <c r="K30" s="53"/>
      <c r="L30" s="53"/>
      <c r="M30" s="53" t="s">
        <v>375</v>
      </c>
      <c r="N30" s="54">
        <v>42467</v>
      </c>
      <c r="O30" s="53" t="s">
        <v>248</v>
      </c>
      <c r="P30" s="53"/>
      <c r="Q30" s="53">
        <v>2320</v>
      </c>
      <c r="R30" s="53"/>
      <c r="S30" s="53" t="s">
        <v>376</v>
      </c>
      <c r="T30" s="51"/>
      <c r="U30" s="51"/>
      <c r="V30" s="51"/>
      <c r="W30" s="51"/>
      <c r="X30" s="51"/>
      <c r="Y30" s="51"/>
      <c r="Z30" s="51"/>
    </row>
    <row r="31" spans="1:26" ht="90" customHeight="1">
      <c r="A31" s="53">
        <v>24</v>
      </c>
      <c r="B31" s="53" t="s">
        <v>371</v>
      </c>
      <c r="C31" s="54">
        <v>27510</v>
      </c>
      <c r="D31" s="53" t="s">
        <v>372</v>
      </c>
      <c r="E31" s="53" t="s">
        <v>373</v>
      </c>
      <c r="F31" s="53" t="s">
        <v>144</v>
      </c>
      <c r="G31" s="53" t="s">
        <v>144</v>
      </c>
      <c r="H31" s="53" t="s">
        <v>144</v>
      </c>
      <c r="I31" s="53" t="s">
        <v>373</v>
      </c>
      <c r="J31" s="53"/>
      <c r="K31" s="53">
        <v>10.5</v>
      </c>
      <c r="L31" s="53"/>
      <c r="M31" s="53" t="s">
        <v>375</v>
      </c>
      <c r="N31" s="54">
        <v>42467</v>
      </c>
      <c r="O31" s="53" t="s">
        <v>248</v>
      </c>
      <c r="P31" s="53"/>
      <c r="Q31" s="53">
        <v>2320</v>
      </c>
      <c r="R31" s="53"/>
      <c r="S31" s="53" t="s">
        <v>376</v>
      </c>
      <c r="T31" s="51"/>
      <c r="U31" s="51"/>
      <c r="V31" s="51"/>
      <c r="W31" s="51"/>
      <c r="X31" s="51"/>
      <c r="Y31" s="51"/>
      <c r="Z31" s="51"/>
    </row>
    <row r="32" spans="1:26" ht="59.25" customHeight="1">
      <c r="A32" s="53">
        <f t="shared" ref="A32:A36" si="1">A31+1</f>
        <v>25</v>
      </c>
      <c r="B32" s="53" t="s">
        <v>377</v>
      </c>
      <c r="C32" s="54">
        <v>26200</v>
      </c>
      <c r="D32" s="53" t="s">
        <v>227</v>
      </c>
      <c r="E32" s="53" t="s">
        <v>235</v>
      </c>
      <c r="F32" s="53" t="s">
        <v>83</v>
      </c>
      <c r="G32" s="53" t="s">
        <v>378</v>
      </c>
      <c r="H32" s="53" t="s">
        <v>83</v>
      </c>
      <c r="I32" s="53" t="s">
        <v>236</v>
      </c>
      <c r="J32" s="53"/>
      <c r="K32" s="53">
        <v>17.5</v>
      </c>
      <c r="L32" s="53">
        <v>4</v>
      </c>
      <c r="M32" s="53" t="s">
        <v>379</v>
      </c>
      <c r="N32" s="54">
        <v>43194</v>
      </c>
      <c r="O32" s="53" t="s">
        <v>248</v>
      </c>
      <c r="P32" s="53"/>
      <c r="Q32" s="53">
        <v>2320</v>
      </c>
      <c r="R32" s="53"/>
      <c r="S32" s="53" t="s">
        <v>380</v>
      </c>
      <c r="T32" s="51"/>
      <c r="U32" s="51"/>
      <c r="V32" s="51"/>
      <c r="W32" s="51"/>
      <c r="X32" s="51"/>
      <c r="Y32" s="51"/>
      <c r="Z32" s="51"/>
    </row>
    <row r="33" spans="1:26" ht="105" customHeight="1">
      <c r="A33" s="53">
        <f t="shared" si="1"/>
        <v>26</v>
      </c>
      <c r="B33" s="53" t="s">
        <v>381</v>
      </c>
      <c r="C33" s="54">
        <v>25189</v>
      </c>
      <c r="D33" s="56" t="s">
        <v>350</v>
      </c>
      <c r="E33" s="53" t="s">
        <v>382</v>
      </c>
      <c r="F33" s="53" t="s">
        <v>151</v>
      </c>
      <c r="G33" s="58"/>
      <c r="H33" s="53"/>
      <c r="I33" s="53" t="s">
        <v>332</v>
      </c>
      <c r="J33" s="53">
        <v>22</v>
      </c>
      <c r="K33" s="53"/>
      <c r="L33" s="53"/>
      <c r="M33" s="53" t="s">
        <v>383</v>
      </c>
      <c r="N33" s="54">
        <v>42830</v>
      </c>
      <c r="O33" s="53" t="s">
        <v>248</v>
      </c>
      <c r="P33" s="53"/>
      <c r="Q33" s="53">
        <v>2331</v>
      </c>
      <c r="R33" s="53"/>
      <c r="S33" s="53" t="s">
        <v>384</v>
      </c>
      <c r="T33" s="51"/>
      <c r="U33" s="51"/>
      <c r="V33" s="51"/>
      <c r="W33" s="51"/>
      <c r="X33" s="51"/>
      <c r="Y33" s="51"/>
      <c r="Z33" s="51"/>
    </row>
    <row r="34" spans="1:26" ht="75" customHeight="1">
      <c r="A34" s="53">
        <f t="shared" si="1"/>
        <v>27</v>
      </c>
      <c r="B34" s="53" t="s">
        <v>385</v>
      </c>
      <c r="C34" s="54">
        <v>28553</v>
      </c>
      <c r="D34" s="53" t="s">
        <v>386</v>
      </c>
      <c r="E34" s="53" t="s">
        <v>387</v>
      </c>
      <c r="F34" s="53" t="s">
        <v>148</v>
      </c>
      <c r="G34" s="53" t="s">
        <v>388</v>
      </c>
      <c r="H34" s="53"/>
      <c r="I34" s="53" t="s">
        <v>389</v>
      </c>
      <c r="J34" s="53">
        <v>7.5</v>
      </c>
      <c r="K34" s="53">
        <v>7</v>
      </c>
      <c r="L34" s="53"/>
      <c r="M34" s="53" t="s">
        <v>390</v>
      </c>
      <c r="N34" s="54">
        <v>42466</v>
      </c>
      <c r="O34" s="53" t="s">
        <v>248</v>
      </c>
      <c r="P34" s="53"/>
      <c r="Q34" s="53">
        <v>2320</v>
      </c>
      <c r="R34" s="53"/>
      <c r="S34" s="53" t="s">
        <v>391</v>
      </c>
      <c r="T34" s="51"/>
      <c r="U34" s="51"/>
      <c r="V34" s="51"/>
      <c r="W34" s="51"/>
      <c r="X34" s="51"/>
      <c r="Y34" s="51"/>
      <c r="Z34" s="51"/>
    </row>
    <row r="35" spans="1:26" ht="75" customHeight="1">
      <c r="A35" s="53">
        <f t="shared" si="1"/>
        <v>28</v>
      </c>
      <c r="B35" s="55" t="s">
        <v>392</v>
      </c>
      <c r="C35" s="54">
        <v>21900</v>
      </c>
      <c r="D35" s="53" t="s">
        <v>393</v>
      </c>
      <c r="E35" s="53" t="s">
        <v>394</v>
      </c>
      <c r="F35" s="53" t="s">
        <v>155</v>
      </c>
      <c r="G35" s="53" t="s">
        <v>395</v>
      </c>
      <c r="H35" s="53" t="s">
        <v>396</v>
      </c>
      <c r="I35" s="53" t="s">
        <v>397</v>
      </c>
      <c r="J35" s="53">
        <v>6</v>
      </c>
      <c r="K35" s="53">
        <v>14.5</v>
      </c>
      <c r="L35" s="53"/>
      <c r="M35" s="53" t="s">
        <v>398</v>
      </c>
      <c r="N35" s="54">
        <v>41726</v>
      </c>
      <c r="O35" s="53" t="s">
        <v>399</v>
      </c>
      <c r="P35" s="53"/>
      <c r="Q35" s="53">
        <v>2320</v>
      </c>
      <c r="R35" s="53"/>
      <c r="S35" s="53" t="s">
        <v>400</v>
      </c>
      <c r="T35" s="51"/>
      <c r="U35" s="51"/>
      <c r="V35" s="51"/>
      <c r="W35" s="51"/>
      <c r="X35" s="51"/>
      <c r="Y35" s="51"/>
      <c r="Z35" s="51"/>
    </row>
    <row r="36" spans="1:26" ht="78" customHeight="1">
      <c r="A36" s="53">
        <f t="shared" si="1"/>
        <v>29</v>
      </c>
      <c r="B36" s="55" t="s">
        <v>401</v>
      </c>
      <c r="C36" s="54">
        <v>26485</v>
      </c>
      <c r="D36" s="53" t="s">
        <v>402</v>
      </c>
      <c r="E36" s="53" t="s">
        <v>403</v>
      </c>
      <c r="F36" s="53" t="s">
        <v>159</v>
      </c>
      <c r="G36" s="53" t="s">
        <v>404</v>
      </c>
      <c r="H36" s="53" t="s">
        <v>159</v>
      </c>
      <c r="I36" s="53" t="s">
        <v>405</v>
      </c>
      <c r="J36" s="53"/>
      <c r="K36" s="53">
        <v>8</v>
      </c>
      <c r="L36" s="53"/>
      <c r="M36" s="53" t="s">
        <v>406</v>
      </c>
      <c r="N36" s="54">
        <v>41722</v>
      </c>
      <c r="O36" s="53" t="s">
        <v>407</v>
      </c>
      <c r="P36" s="53"/>
      <c r="Q36" s="53">
        <v>2320</v>
      </c>
      <c r="R36" s="53"/>
      <c r="S36" s="53" t="s">
        <v>408</v>
      </c>
      <c r="T36" s="51"/>
      <c r="U36" s="51"/>
      <c r="V36" s="51"/>
      <c r="W36" s="51"/>
      <c r="X36" s="51"/>
      <c r="Y36" s="51"/>
      <c r="Z36" s="51"/>
    </row>
    <row r="37" spans="1:26" ht="90" customHeight="1">
      <c r="A37" s="53">
        <v>29</v>
      </c>
      <c r="B37" s="53" t="s">
        <v>401</v>
      </c>
      <c r="C37" s="54">
        <v>26485</v>
      </c>
      <c r="D37" s="53" t="s">
        <v>409</v>
      </c>
      <c r="E37" s="53" t="s">
        <v>410</v>
      </c>
      <c r="F37" s="53" t="s">
        <v>159</v>
      </c>
      <c r="G37" s="53" t="s">
        <v>404</v>
      </c>
      <c r="H37" s="53" t="s">
        <v>159</v>
      </c>
      <c r="I37" s="53" t="s">
        <v>411</v>
      </c>
      <c r="J37" s="53"/>
      <c r="K37" s="53"/>
      <c r="L37" s="53"/>
      <c r="M37" s="53" t="s">
        <v>244</v>
      </c>
      <c r="N37" s="54">
        <v>41722</v>
      </c>
      <c r="O37" s="53" t="s">
        <v>407</v>
      </c>
      <c r="P37" s="53"/>
      <c r="Q37" s="53"/>
      <c r="R37" s="53"/>
      <c r="S37" s="53" t="s">
        <v>408</v>
      </c>
      <c r="T37" s="51"/>
      <c r="U37" s="51"/>
      <c r="V37" s="51"/>
      <c r="W37" s="51"/>
      <c r="X37" s="51"/>
      <c r="Y37" s="51"/>
      <c r="Z37" s="51"/>
    </row>
    <row r="38" spans="1:26" ht="120" customHeight="1">
      <c r="A38" s="53">
        <f t="shared" ref="A38:A52" si="2">A37+1</f>
        <v>30</v>
      </c>
      <c r="B38" s="53" t="s">
        <v>412</v>
      </c>
      <c r="C38" s="54">
        <v>27436</v>
      </c>
      <c r="D38" s="53" t="s">
        <v>372</v>
      </c>
      <c r="E38" s="53" t="s">
        <v>413</v>
      </c>
      <c r="F38" s="53" t="s">
        <v>163</v>
      </c>
      <c r="G38" s="53" t="s">
        <v>414</v>
      </c>
      <c r="H38" s="53" t="s">
        <v>163</v>
      </c>
      <c r="I38" s="53" t="s">
        <v>415</v>
      </c>
      <c r="J38" s="53"/>
      <c r="K38" s="53">
        <v>18</v>
      </c>
      <c r="L38" s="53">
        <v>5</v>
      </c>
      <c r="M38" s="53" t="s">
        <v>416</v>
      </c>
      <c r="N38" s="54">
        <v>42458</v>
      </c>
      <c r="O38" s="53" t="s">
        <v>399</v>
      </c>
      <c r="P38" s="53"/>
      <c r="Q38" s="53">
        <v>2320</v>
      </c>
      <c r="R38" s="53"/>
      <c r="S38" s="53" t="s">
        <v>417</v>
      </c>
      <c r="T38" s="51"/>
      <c r="U38" s="51"/>
      <c r="V38" s="51"/>
      <c r="W38" s="51"/>
      <c r="X38" s="51"/>
      <c r="Y38" s="51"/>
      <c r="Z38" s="51"/>
    </row>
    <row r="39" spans="1:26" ht="120" customHeight="1">
      <c r="A39" s="53">
        <f t="shared" si="2"/>
        <v>31</v>
      </c>
      <c r="B39" s="53" t="s">
        <v>418</v>
      </c>
      <c r="C39" s="54">
        <v>32688</v>
      </c>
      <c r="D39" s="53" t="s">
        <v>419</v>
      </c>
      <c r="E39" s="53" t="s">
        <v>420</v>
      </c>
      <c r="F39" s="53" t="s">
        <v>176</v>
      </c>
      <c r="G39" s="53" t="s">
        <v>421</v>
      </c>
      <c r="H39" s="53" t="s">
        <v>176</v>
      </c>
      <c r="I39" s="53" t="s">
        <v>422</v>
      </c>
      <c r="J39" s="53">
        <v>10</v>
      </c>
      <c r="K39" s="53">
        <v>19</v>
      </c>
      <c r="L39" s="53">
        <v>5</v>
      </c>
      <c r="M39" s="53" t="s">
        <v>423</v>
      </c>
      <c r="N39" s="54">
        <v>42816</v>
      </c>
      <c r="O39" s="53" t="s">
        <v>407</v>
      </c>
      <c r="P39" s="53"/>
      <c r="Q39" s="53">
        <v>2320</v>
      </c>
      <c r="R39" s="53"/>
      <c r="S39" s="53" t="s">
        <v>424</v>
      </c>
      <c r="T39" s="51"/>
      <c r="U39" s="51"/>
      <c r="V39" s="51"/>
      <c r="W39" s="51"/>
      <c r="X39" s="51"/>
      <c r="Y39" s="51"/>
      <c r="Z39" s="51"/>
    </row>
    <row r="40" spans="1:26" ht="182.25" customHeight="1">
      <c r="A40" s="53">
        <f t="shared" si="2"/>
        <v>32</v>
      </c>
      <c r="B40" s="53" t="s">
        <v>425</v>
      </c>
      <c r="C40" s="54">
        <v>28932</v>
      </c>
      <c r="D40" s="53" t="s">
        <v>426</v>
      </c>
      <c r="E40" s="53" t="s">
        <v>427</v>
      </c>
      <c r="F40" s="53" t="s">
        <v>166</v>
      </c>
      <c r="G40" s="53" t="s">
        <v>166</v>
      </c>
      <c r="H40" s="53" t="s">
        <v>166</v>
      </c>
      <c r="I40" s="53" t="s">
        <v>428</v>
      </c>
      <c r="J40" s="53"/>
      <c r="K40" s="53">
        <v>13.5</v>
      </c>
      <c r="L40" s="53">
        <v>1</v>
      </c>
      <c r="M40" s="53" t="s">
        <v>429</v>
      </c>
      <c r="N40" s="54">
        <v>42821</v>
      </c>
      <c r="O40" s="53" t="s">
        <v>399</v>
      </c>
      <c r="P40" s="53"/>
      <c r="Q40" s="53">
        <v>2320</v>
      </c>
      <c r="R40" s="53"/>
      <c r="S40" s="53" t="s">
        <v>430</v>
      </c>
      <c r="T40" s="51"/>
      <c r="U40" s="51"/>
      <c r="V40" s="51"/>
      <c r="W40" s="51"/>
      <c r="X40" s="51"/>
      <c r="Y40" s="51"/>
      <c r="Z40" s="51"/>
    </row>
    <row r="41" spans="1:26" ht="99" customHeight="1">
      <c r="A41" s="53">
        <f t="shared" si="2"/>
        <v>33</v>
      </c>
      <c r="B41" s="53" t="s">
        <v>431</v>
      </c>
      <c r="C41" s="54">
        <v>26685</v>
      </c>
      <c r="D41" s="53" t="s">
        <v>361</v>
      </c>
      <c r="E41" s="53" t="s">
        <v>332</v>
      </c>
      <c r="F41" s="54" t="s">
        <v>170</v>
      </c>
      <c r="G41" s="53" t="s">
        <v>432</v>
      </c>
      <c r="H41" s="53" t="s">
        <v>170</v>
      </c>
      <c r="I41" s="53" t="s">
        <v>433</v>
      </c>
      <c r="J41" s="53" t="s">
        <v>434</v>
      </c>
      <c r="K41" s="53"/>
      <c r="L41" s="53"/>
      <c r="M41" s="53" t="s">
        <v>435</v>
      </c>
      <c r="N41" s="54">
        <v>41722</v>
      </c>
      <c r="O41" s="53" t="s">
        <v>399</v>
      </c>
      <c r="P41" s="53"/>
      <c r="Q41" s="53"/>
      <c r="R41" s="53"/>
      <c r="S41" s="53" t="s">
        <v>436</v>
      </c>
      <c r="T41" s="51"/>
      <c r="U41" s="51"/>
      <c r="V41" s="51"/>
      <c r="W41" s="51"/>
      <c r="X41" s="51"/>
      <c r="Y41" s="51"/>
      <c r="Z41" s="51"/>
    </row>
    <row r="42" spans="1:26" ht="120" customHeight="1">
      <c r="A42" s="53">
        <f t="shared" si="2"/>
        <v>34</v>
      </c>
      <c r="B42" s="53" t="s">
        <v>437</v>
      </c>
      <c r="C42" s="54">
        <v>24305</v>
      </c>
      <c r="D42" s="53" t="s">
        <v>438</v>
      </c>
      <c r="E42" s="53" t="s">
        <v>439</v>
      </c>
      <c r="F42" s="53" t="s">
        <v>440</v>
      </c>
      <c r="G42" s="53" t="s">
        <v>441</v>
      </c>
      <c r="H42" s="53" t="s">
        <v>442</v>
      </c>
      <c r="I42" s="53"/>
      <c r="J42" s="53"/>
      <c r="K42" s="53"/>
      <c r="L42" s="53"/>
      <c r="M42" s="53" t="s">
        <v>443</v>
      </c>
      <c r="N42" s="54">
        <v>41722</v>
      </c>
      <c r="O42" s="53" t="s">
        <v>444</v>
      </c>
      <c r="P42" s="53"/>
      <c r="Q42" s="53"/>
      <c r="R42" s="53"/>
      <c r="S42" s="53" t="s">
        <v>445</v>
      </c>
      <c r="T42" s="51"/>
      <c r="U42" s="51"/>
      <c r="V42" s="51"/>
      <c r="W42" s="51"/>
      <c r="X42" s="51"/>
      <c r="Y42" s="51"/>
      <c r="Z42" s="51"/>
    </row>
    <row r="43" spans="1:26" ht="135" customHeight="1">
      <c r="A43" s="53">
        <f t="shared" si="2"/>
        <v>35</v>
      </c>
      <c r="B43" s="53" t="s">
        <v>446</v>
      </c>
      <c r="C43" s="54">
        <v>32682</v>
      </c>
      <c r="D43" s="53" t="s">
        <v>447</v>
      </c>
      <c r="E43" s="53" t="s">
        <v>448</v>
      </c>
      <c r="F43" s="53" t="s">
        <v>174</v>
      </c>
      <c r="G43" s="53" t="s">
        <v>449</v>
      </c>
      <c r="H43" s="53" t="s">
        <v>174</v>
      </c>
      <c r="I43" s="53" t="s">
        <v>450</v>
      </c>
      <c r="J43" s="53"/>
      <c r="K43" s="53">
        <v>24</v>
      </c>
      <c r="L43" s="53">
        <v>6</v>
      </c>
      <c r="M43" s="53" t="s">
        <v>451</v>
      </c>
      <c r="N43" s="54">
        <v>42094</v>
      </c>
      <c r="O43" s="53" t="s">
        <v>452</v>
      </c>
      <c r="P43" s="53"/>
      <c r="Q43" s="53"/>
      <c r="R43" s="53"/>
      <c r="S43" s="53" t="s">
        <v>453</v>
      </c>
      <c r="T43" s="51"/>
      <c r="U43" s="51"/>
      <c r="V43" s="51"/>
      <c r="W43" s="51"/>
      <c r="X43" s="51"/>
      <c r="Y43" s="51"/>
      <c r="Z43" s="51"/>
    </row>
    <row r="44" spans="1:26" ht="75" customHeight="1">
      <c r="A44" s="53">
        <f t="shared" si="2"/>
        <v>36</v>
      </c>
      <c r="B44" s="53" t="s">
        <v>454</v>
      </c>
      <c r="C44" s="54">
        <v>32648</v>
      </c>
      <c r="D44" s="53" t="s">
        <v>447</v>
      </c>
      <c r="E44" s="53" t="s">
        <v>455</v>
      </c>
      <c r="F44" s="53" t="s">
        <v>186</v>
      </c>
      <c r="G44" s="53" t="s">
        <v>186</v>
      </c>
      <c r="H44" s="53" t="s">
        <v>456</v>
      </c>
      <c r="I44" s="53" t="s">
        <v>457</v>
      </c>
      <c r="J44" s="53"/>
      <c r="K44" s="53">
        <v>17.5</v>
      </c>
      <c r="L44" s="53">
        <v>5</v>
      </c>
      <c r="M44" s="53" t="s">
        <v>458</v>
      </c>
      <c r="N44" s="54">
        <v>43185</v>
      </c>
      <c r="O44" s="53" t="s">
        <v>459</v>
      </c>
      <c r="P44" s="53"/>
      <c r="Q44" s="53">
        <v>2320</v>
      </c>
      <c r="R44" s="53"/>
      <c r="S44" s="53" t="s">
        <v>460</v>
      </c>
      <c r="T44" s="51"/>
      <c r="U44" s="51"/>
      <c r="V44" s="51"/>
      <c r="W44" s="51"/>
      <c r="X44" s="51"/>
      <c r="Y44" s="51"/>
      <c r="Z44" s="51"/>
    </row>
    <row r="45" spans="1:26" ht="75" customHeight="1">
      <c r="A45" s="53">
        <f t="shared" si="2"/>
        <v>37</v>
      </c>
      <c r="B45" s="53" t="s">
        <v>461</v>
      </c>
      <c r="C45" s="54">
        <v>20784</v>
      </c>
      <c r="D45" s="53" t="s">
        <v>462</v>
      </c>
      <c r="E45" s="53" t="s">
        <v>463</v>
      </c>
      <c r="F45" s="53" t="s">
        <v>195</v>
      </c>
      <c r="G45" s="53" t="s">
        <v>195</v>
      </c>
      <c r="H45" s="53" t="s">
        <v>464</v>
      </c>
      <c r="I45" s="53" t="s">
        <v>194</v>
      </c>
      <c r="J45" s="53"/>
      <c r="K45" s="53"/>
      <c r="L45" s="53"/>
      <c r="M45" s="59" t="s">
        <v>465</v>
      </c>
      <c r="N45" s="54">
        <v>42458</v>
      </c>
      <c r="O45" s="53" t="s">
        <v>466</v>
      </c>
      <c r="P45" s="53"/>
      <c r="Q45" s="53"/>
      <c r="R45" s="53"/>
      <c r="S45" s="53" t="s">
        <v>467</v>
      </c>
      <c r="T45" s="51"/>
      <c r="U45" s="51"/>
      <c r="V45" s="51"/>
      <c r="W45" s="51"/>
      <c r="X45" s="51"/>
      <c r="Y45" s="51"/>
      <c r="Z45" s="51"/>
    </row>
    <row r="46" spans="1:26" ht="45" customHeight="1">
      <c r="A46" s="53">
        <f t="shared" si="2"/>
        <v>38</v>
      </c>
      <c r="B46" s="53" t="s">
        <v>468</v>
      </c>
      <c r="C46" s="54">
        <v>33388</v>
      </c>
      <c r="D46" s="53" t="s">
        <v>469</v>
      </c>
      <c r="E46" s="53" t="s">
        <v>288</v>
      </c>
      <c r="F46" s="53" t="s">
        <v>188</v>
      </c>
      <c r="G46" s="53" t="s">
        <v>470</v>
      </c>
      <c r="H46" s="53" t="s">
        <v>471</v>
      </c>
      <c r="I46" s="53" t="s">
        <v>472</v>
      </c>
      <c r="J46" s="53"/>
      <c r="K46" s="53">
        <v>23</v>
      </c>
      <c r="L46" s="53"/>
      <c r="M46" s="53" t="s">
        <v>473</v>
      </c>
      <c r="N46" s="54">
        <v>43185</v>
      </c>
      <c r="O46" s="53" t="s">
        <v>474</v>
      </c>
      <c r="P46" s="53"/>
      <c r="Q46" s="53">
        <v>2320</v>
      </c>
      <c r="R46" s="53"/>
      <c r="S46" s="53" t="s">
        <v>475</v>
      </c>
      <c r="T46" s="51"/>
      <c r="U46" s="51"/>
      <c r="V46" s="51"/>
      <c r="W46" s="51"/>
      <c r="X46" s="51"/>
      <c r="Y46" s="51"/>
      <c r="Z46" s="51"/>
    </row>
    <row r="47" spans="1:26" ht="150" customHeight="1">
      <c r="A47" s="53">
        <f t="shared" si="2"/>
        <v>39</v>
      </c>
      <c r="B47" s="53" t="s">
        <v>476</v>
      </c>
      <c r="C47" s="54">
        <v>32638</v>
      </c>
      <c r="D47" s="53" t="s">
        <v>477</v>
      </c>
      <c r="E47" s="53" t="s">
        <v>478</v>
      </c>
      <c r="F47" s="53" t="s">
        <v>183</v>
      </c>
      <c r="G47" s="53"/>
      <c r="H47" s="53" t="s">
        <v>183</v>
      </c>
      <c r="I47" s="53" t="s">
        <v>479</v>
      </c>
      <c r="J47" s="53">
        <v>10</v>
      </c>
      <c r="K47" s="53">
        <v>6</v>
      </c>
      <c r="L47" s="53">
        <v>6</v>
      </c>
      <c r="M47" s="53" t="s">
        <v>244</v>
      </c>
      <c r="N47" s="54">
        <v>42083</v>
      </c>
      <c r="O47" s="53" t="s">
        <v>480</v>
      </c>
      <c r="P47" s="53" t="s">
        <v>244</v>
      </c>
      <c r="Q47" s="53">
        <v>2320</v>
      </c>
      <c r="R47" s="53"/>
      <c r="S47" s="53" t="s">
        <v>481</v>
      </c>
      <c r="T47" s="51"/>
      <c r="U47" s="51"/>
      <c r="V47" s="51"/>
      <c r="W47" s="51"/>
      <c r="X47" s="51"/>
      <c r="Y47" s="51"/>
      <c r="Z47" s="51"/>
    </row>
    <row r="48" spans="1:26" ht="90" customHeight="1">
      <c r="A48" s="53">
        <f t="shared" si="2"/>
        <v>40</v>
      </c>
      <c r="B48" s="53" t="s">
        <v>482</v>
      </c>
      <c r="C48" s="54">
        <v>29223</v>
      </c>
      <c r="D48" s="53" t="s">
        <v>483</v>
      </c>
      <c r="E48" s="53" t="s">
        <v>484</v>
      </c>
      <c r="F48" s="53" t="s">
        <v>178</v>
      </c>
      <c r="G48" s="53"/>
      <c r="H48" s="53" t="s">
        <v>485</v>
      </c>
      <c r="I48" s="53" t="s">
        <v>486</v>
      </c>
      <c r="J48" s="53">
        <v>6</v>
      </c>
      <c r="K48" s="53">
        <v>12</v>
      </c>
      <c r="L48" s="53">
        <v>5</v>
      </c>
      <c r="M48" s="53" t="s">
        <v>487</v>
      </c>
      <c r="N48" s="54">
        <v>40997</v>
      </c>
      <c r="O48" s="53" t="s">
        <v>480</v>
      </c>
      <c r="P48" s="53" t="s">
        <v>244</v>
      </c>
      <c r="Q48" s="53">
        <v>2320</v>
      </c>
      <c r="R48" s="53" t="s">
        <v>244</v>
      </c>
      <c r="S48" s="53" t="s">
        <v>488</v>
      </c>
      <c r="T48" s="51"/>
      <c r="U48" s="51"/>
      <c r="V48" s="51"/>
      <c r="W48" s="51"/>
      <c r="X48" s="51"/>
      <c r="Y48" s="51"/>
      <c r="Z48" s="51"/>
    </row>
    <row r="49" spans="1:26" ht="75" customHeight="1">
      <c r="A49" s="53">
        <f t="shared" si="2"/>
        <v>41</v>
      </c>
      <c r="B49" s="53" t="s">
        <v>489</v>
      </c>
      <c r="C49" s="54">
        <v>28861</v>
      </c>
      <c r="D49" s="53" t="s">
        <v>490</v>
      </c>
      <c r="E49" s="53" t="s">
        <v>491</v>
      </c>
      <c r="F49" s="53" t="s">
        <v>192</v>
      </c>
      <c r="G49" s="53" t="s">
        <v>192</v>
      </c>
      <c r="H49" s="53"/>
      <c r="I49" s="53" t="s">
        <v>422</v>
      </c>
      <c r="J49" s="53">
        <v>2</v>
      </c>
      <c r="K49" s="53">
        <v>5</v>
      </c>
      <c r="L49" s="53"/>
      <c r="M49" s="53" t="s">
        <v>492</v>
      </c>
      <c r="N49" s="53" t="s">
        <v>244</v>
      </c>
      <c r="O49" s="53" t="s">
        <v>493</v>
      </c>
      <c r="P49" s="53"/>
      <c r="Q49" s="53">
        <v>2320</v>
      </c>
      <c r="R49" s="53"/>
      <c r="S49" s="53" t="s">
        <v>494</v>
      </c>
      <c r="T49" s="51"/>
      <c r="U49" s="51"/>
      <c r="V49" s="51"/>
      <c r="W49" s="51"/>
      <c r="X49" s="51"/>
      <c r="Y49" s="51"/>
      <c r="Z49" s="51"/>
    </row>
    <row r="50" spans="1:26" ht="93.75" customHeight="1">
      <c r="A50" s="53">
        <f t="shared" si="2"/>
        <v>42</v>
      </c>
      <c r="B50" s="53" t="s">
        <v>495</v>
      </c>
      <c r="C50" s="54">
        <v>34998</v>
      </c>
      <c r="D50" s="53" t="s">
        <v>496</v>
      </c>
      <c r="E50" s="53" t="s">
        <v>497</v>
      </c>
      <c r="F50" s="53">
        <v>0</v>
      </c>
      <c r="G50" s="53"/>
      <c r="H50" s="53">
        <v>0</v>
      </c>
      <c r="I50" s="53" t="s">
        <v>498</v>
      </c>
      <c r="J50" s="53">
        <v>6</v>
      </c>
      <c r="K50" s="53">
        <v>4</v>
      </c>
      <c r="L50" s="53"/>
      <c r="M50" s="53"/>
      <c r="N50" s="53"/>
      <c r="O50" s="53" t="s">
        <v>499</v>
      </c>
      <c r="P50" s="53"/>
      <c r="Q50" s="53">
        <v>2320</v>
      </c>
      <c r="R50" s="53"/>
      <c r="S50" s="53" t="s">
        <v>500</v>
      </c>
      <c r="T50" s="51"/>
      <c r="U50" s="51"/>
      <c r="V50" s="51"/>
      <c r="W50" s="51"/>
      <c r="X50" s="51"/>
      <c r="Y50" s="51"/>
      <c r="Z50" s="51"/>
    </row>
    <row r="51" spans="1:26" ht="75" customHeight="1">
      <c r="A51" s="53">
        <f t="shared" si="2"/>
        <v>43</v>
      </c>
      <c r="B51" s="53" t="s">
        <v>326</v>
      </c>
      <c r="C51" s="54">
        <v>23765</v>
      </c>
      <c r="D51" s="53" t="s">
        <v>327</v>
      </c>
      <c r="E51" s="53" t="s">
        <v>328</v>
      </c>
      <c r="F51" s="53" t="s">
        <v>116</v>
      </c>
      <c r="G51" s="53"/>
      <c r="H51" s="53"/>
      <c r="I51" s="53" t="s">
        <v>329</v>
      </c>
      <c r="J51" s="53"/>
      <c r="K51" s="53">
        <v>4</v>
      </c>
      <c r="L51" s="53">
        <v>3</v>
      </c>
      <c r="M51" s="53"/>
      <c r="N51" s="54">
        <v>43196</v>
      </c>
      <c r="O51" s="53" t="s">
        <v>237</v>
      </c>
      <c r="P51" s="53" t="s">
        <v>238</v>
      </c>
      <c r="Q51" s="53"/>
      <c r="R51" s="53"/>
      <c r="S51" s="53"/>
      <c r="T51" s="51"/>
      <c r="U51" s="51"/>
      <c r="V51" s="51"/>
      <c r="W51" s="51"/>
      <c r="X51" s="51"/>
      <c r="Y51" s="51"/>
      <c r="Z51" s="51"/>
    </row>
    <row r="52" spans="1:26" ht="188.25" customHeight="1">
      <c r="A52" s="53">
        <f t="shared" si="2"/>
        <v>44</v>
      </c>
      <c r="B52" s="53" t="s">
        <v>501</v>
      </c>
      <c r="C52" s="54">
        <v>32099</v>
      </c>
      <c r="D52" s="53" t="s">
        <v>502</v>
      </c>
      <c r="E52" s="53" t="s">
        <v>503</v>
      </c>
      <c r="F52" s="53" t="s">
        <v>181</v>
      </c>
      <c r="G52" s="53"/>
      <c r="H52" s="53" t="s">
        <v>181</v>
      </c>
      <c r="I52" s="53" t="s">
        <v>180</v>
      </c>
      <c r="J52" s="53"/>
      <c r="K52" s="53">
        <v>6</v>
      </c>
      <c r="L52" s="53"/>
      <c r="M52" s="53" t="s">
        <v>504</v>
      </c>
      <c r="N52" s="54">
        <v>42458</v>
      </c>
      <c r="O52" s="53" t="s">
        <v>480</v>
      </c>
      <c r="P52" s="53"/>
      <c r="Q52" s="53">
        <v>2320</v>
      </c>
      <c r="R52" s="53"/>
      <c r="S52" s="53" t="s">
        <v>505</v>
      </c>
      <c r="T52" s="51"/>
      <c r="U52" s="51"/>
      <c r="V52" s="51"/>
      <c r="W52" s="51"/>
      <c r="X52" s="51"/>
      <c r="Y52" s="51"/>
      <c r="Z52" s="51"/>
    </row>
    <row r="53" spans="1:26" ht="15.7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1"/>
      <c r="U53" s="51"/>
      <c r="V53" s="51"/>
      <c r="W53" s="51"/>
      <c r="X53" s="51"/>
      <c r="Y53" s="51"/>
      <c r="Z53" s="51"/>
    </row>
    <row r="54" spans="1:26" ht="15.7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1"/>
      <c r="U54" s="51"/>
      <c r="V54" s="51"/>
      <c r="W54" s="51"/>
      <c r="X54" s="51"/>
      <c r="Y54" s="51"/>
      <c r="Z54" s="51"/>
    </row>
    <row r="55" spans="1:26" ht="15.7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1"/>
      <c r="U55" s="51"/>
      <c r="V55" s="51"/>
      <c r="W55" s="51"/>
      <c r="X55" s="51"/>
      <c r="Y55" s="51"/>
      <c r="Z55" s="51"/>
    </row>
    <row r="56" spans="1:26" ht="15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1"/>
      <c r="U56" s="51"/>
      <c r="V56" s="51"/>
      <c r="W56" s="51"/>
      <c r="X56" s="51"/>
      <c r="Y56" s="51"/>
      <c r="Z56" s="51"/>
    </row>
    <row r="57" spans="1:26" ht="15.7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1"/>
      <c r="U57" s="51"/>
      <c r="V57" s="51"/>
      <c r="W57" s="51"/>
      <c r="X57" s="51"/>
      <c r="Y57" s="51"/>
      <c r="Z57" s="51"/>
    </row>
    <row r="58" spans="1:26" ht="15.7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1"/>
      <c r="U58" s="51"/>
      <c r="V58" s="51"/>
      <c r="W58" s="51"/>
      <c r="X58" s="51"/>
      <c r="Y58" s="51"/>
      <c r="Z58" s="51"/>
    </row>
    <row r="59" spans="1:26" ht="15.7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1"/>
      <c r="U59" s="51"/>
      <c r="V59" s="51"/>
      <c r="W59" s="51"/>
      <c r="X59" s="51"/>
      <c r="Y59" s="51"/>
      <c r="Z59" s="51"/>
    </row>
    <row r="60" spans="1:26" ht="15.7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1"/>
      <c r="U60" s="51"/>
      <c r="V60" s="51"/>
      <c r="W60" s="51"/>
      <c r="X60" s="51"/>
      <c r="Y60" s="51"/>
      <c r="Z60" s="51"/>
    </row>
    <row r="61" spans="1:26" ht="15.7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1"/>
      <c r="U61" s="51"/>
      <c r="V61" s="51"/>
      <c r="W61" s="51"/>
      <c r="X61" s="51"/>
      <c r="Y61" s="51"/>
      <c r="Z61" s="51"/>
    </row>
    <row r="62" spans="1:26" ht="15.7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1"/>
      <c r="U62" s="51"/>
      <c r="V62" s="51"/>
      <c r="W62" s="51"/>
      <c r="X62" s="51"/>
      <c r="Y62" s="51"/>
      <c r="Z62" s="51"/>
    </row>
    <row r="63" spans="1:26" ht="15.7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1"/>
      <c r="U63" s="51"/>
      <c r="V63" s="51"/>
      <c r="W63" s="51"/>
      <c r="X63" s="51"/>
      <c r="Y63" s="51"/>
      <c r="Z63" s="51"/>
    </row>
    <row r="64" spans="1:26" ht="15.7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1"/>
      <c r="U64" s="51"/>
      <c r="V64" s="51"/>
      <c r="W64" s="51"/>
      <c r="X64" s="51"/>
      <c r="Y64" s="51"/>
      <c r="Z64" s="51"/>
    </row>
    <row r="65" spans="1:26" ht="15.7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1"/>
      <c r="U65" s="51"/>
      <c r="V65" s="51"/>
      <c r="W65" s="51"/>
      <c r="X65" s="51"/>
      <c r="Y65" s="51"/>
      <c r="Z65" s="51"/>
    </row>
    <row r="66" spans="1:26" ht="15.7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1"/>
      <c r="U66" s="51"/>
      <c r="V66" s="51"/>
      <c r="W66" s="51"/>
      <c r="X66" s="51"/>
      <c r="Y66" s="51"/>
      <c r="Z66" s="51"/>
    </row>
    <row r="67" spans="1:26" ht="15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1"/>
      <c r="U67" s="51"/>
      <c r="V67" s="51"/>
      <c r="W67" s="51"/>
      <c r="X67" s="51"/>
      <c r="Y67" s="51"/>
      <c r="Z67" s="51"/>
    </row>
    <row r="68" spans="1:26" ht="15.7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1"/>
      <c r="U68" s="51"/>
      <c r="V68" s="51"/>
      <c r="W68" s="51"/>
      <c r="X68" s="51"/>
      <c r="Y68" s="51"/>
      <c r="Z68" s="51"/>
    </row>
    <row r="69" spans="1:26" ht="15.7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1"/>
      <c r="U69" s="51"/>
      <c r="V69" s="51"/>
      <c r="W69" s="51"/>
      <c r="X69" s="51"/>
      <c r="Y69" s="51"/>
      <c r="Z69" s="51"/>
    </row>
    <row r="70" spans="1:26" ht="15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1"/>
      <c r="U70" s="51"/>
      <c r="V70" s="51"/>
      <c r="W70" s="51"/>
      <c r="X70" s="51"/>
      <c r="Y70" s="51"/>
      <c r="Z70" s="51"/>
    </row>
    <row r="71" spans="1:26" ht="15.7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1"/>
      <c r="U71" s="51"/>
      <c r="V71" s="51"/>
      <c r="W71" s="51"/>
      <c r="X71" s="51"/>
      <c r="Y71" s="51"/>
      <c r="Z71" s="51"/>
    </row>
    <row r="72" spans="1:26" ht="15.7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1"/>
      <c r="U72" s="51"/>
      <c r="V72" s="51"/>
      <c r="W72" s="51"/>
      <c r="X72" s="51"/>
      <c r="Y72" s="51"/>
      <c r="Z72" s="51"/>
    </row>
    <row r="73" spans="1:26" ht="15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1"/>
      <c r="U73" s="51"/>
      <c r="V73" s="51"/>
      <c r="W73" s="51"/>
      <c r="X73" s="51"/>
      <c r="Y73" s="51"/>
      <c r="Z73" s="51"/>
    </row>
    <row r="74" spans="1:26" ht="15.75" customHeigh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customHeight="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customHeight="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customHeight="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customHeight="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customHeight="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customHeight="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customHeight="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customHeight="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customHeight="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customHeight="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customHeight="1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customHeight="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customHeight="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customHeight="1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customHeight="1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customHeight="1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customHeight="1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customHeight="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customHeight="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customHeight="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customHeight="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customHeight="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customHeight="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customHeight="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customHeight="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customHeight="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customHeight="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customHeight="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customHeight="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customHeigh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customHeight="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customHeight="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customHeight="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customHeight="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customHeight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customHeight="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customHeight="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customHeight="1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customHeight="1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customHeight="1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customHeight="1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customHeight="1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customHeight="1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customHeight="1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customHeight="1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customHeight="1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customHeight="1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customHeight="1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customHeight="1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customHeigh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customHeight="1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customHeight="1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customHeigh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customHeight="1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customHeight="1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customHeight="1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customHeight="1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customHeight="1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customHeight="1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customHeight="1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customHeight="1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customHeight="1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customHeight="1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customHeight="1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customHeight="1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customHeight="1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customHeight="1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customHeight="1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customHeight="1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customHeight="1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customHeight="1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customHeight="1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customHeight="1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customHeight="1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customHeight="1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customHeight="1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customHeight="1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customHeight="1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customHeight="1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customHeight="1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customHeight="1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customHeight="1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customHeight="1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customHeight="1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customHeight="1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customHeight="1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customHeight="1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customHeight="1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customHeight="1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customHeight="1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customHeight="1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customHeight="1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customHeight="1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customHeight="1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customHeight="1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customHeight="1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customHeight="1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customHeight="1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customHeight="1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customHeight="1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customHeight="1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customHeight="1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customHeight="1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customHeight="1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customHeight="1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customHeight="1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customHeight="1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customHeight="1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customHeight="1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customHeight="1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customHeight="1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customHeight="1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customHeight="1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customHeight="1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customHeight="1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customHeight="1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customHeight="1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customHeight="1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customHeight="1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customHeight="1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customHeight="1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customHeight="1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customHeight="1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customHeight="1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customHeight="1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customHeight="1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customHeight="1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customHeight="1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customHeight="1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customHeight="1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customHeight="1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customHeight="1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customHeight="1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customHeight="1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customHeight="1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customHeight="1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5.75" customHeight="1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5.75" customHeight="1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5.75" customHeight="1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5.75" customHeight="1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5.75" customHeight="1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5.75" customHeight="1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5.75" customHeight="1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5.75" customHeight="1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16">
    <mergeCell ref="F2:F3"/>
    <mergeCell ref="G2:G3"/>
    <mergeCell ref="R2:R3"/>
    <mergeCell ref="S2:S3"/>
    <mergeCell ref="H2:H3"/>
    <mergeCell ref="I2:I3"/>
    <mergeCell ref="J2:L2"/>
    <mergeCell ref="M2:M3"/>
    <mergeCell ref="N2:N3"/>
    <mergeCell ref="O2:P2"/>
    <mergeCell ref="Q2:Q3"/>
    <mergeCell ref="A2:A3"/>
    <mergeCell ref="B2:B3"/>
    <mergeCell ref="C2:C3"/>
    <mergeCell ref="D2:D3"/>
    <mergeCell ref="E2:E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9"/>
  <sheetViews>
    <sheetView tabSelected="1" workbookViewId="0">
      <selection activeCell="L34" sqref="L34"/>
    </sheetView>
  </sheetViews>
  <sheetFormatPr defaultColWidth="14.44140625" defaultRowHeight="15" customHeight="1"/>
  <cols>
    <col min="1" max="1" width="5.88671875" customWidth="1"/>
    <col min="2" max="2" width="15.88671875" customWidth="1"/>
    <col min="3" max="3" width="10" customWidth="1"/>
    <col min="4" max="4" width="13.44140625" customWidth="1"/>
    <col min="5" max="5" width="15.88671875" customWidth="1"/>
    <col min="6" max="6" width="12.109375" customWidth="1"/>
    <col min="7" max="7" width="10.6640625" customWidth="1"/>
    <col min="8" max="8" width="12" customWidth="1"/>
    <col min="9" max="10" width="5.33203125" customWidth="1"/>
    <col min="11" max="11" width="6.109375" customWidth="1"/>
    <col min="12" max="12" width="17.5546875" customWidth="1"/>
    <col min="13" max="13" width="10.21875" customWidth="1"/>
    <col min="14" max="14" width="10.33203125" customWidth="1"/>
    <col min="15" max="15" width="10.88671875" customWidth="1"/>
    <col min="16" max="16" width="10.5546875" customWidth="1"/>
    <col min="17" max="26" width="8" customWidth="1"/>
  </cols>
  <sheetData>
    <row r="1" spans="1:26" ht="42" customHeight="1">
      <c r="A1" s="60"/>
      <c r="B1" s="60"/>
      <c r="C1" s="60"/>
      <c r="D1" s="153" t="s">
        <v>506</v>
      </c>
      <c r="E1" s="154"/>
      <c r="F1" s="154"/>
      <c r="G1" s="154"/>
      <c r="H1" s="154"/>
      <c r="I1" s="154"/>
      <c r="J1" s="154"/>
      <c r="K1" s="154"/>
      <c r="L1" s="60"/>
      <c r="M1" s="60"/>
      <c r="N1" s="60"/>
      <c r="O1" s="60"/>
      <c r="P1" s="60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33.75" customHeight="1">
      <c r="A2" s="148" t="s">
        <v>207</v>
      </c>
      <c r="B2" s="148" t="s">
        <v>507</v>
      </c>
      <c r="C2" s="148" t="s">
        <v>508</v>
      </c>
      <c r="D2" s="148" t="s">
        <v>5</v>
      </c>
      <c r="E2" s="148" t="s">
        <v>210</v>
      </c>
      <c r="F2" s="148" t="s">
        <v>211</v>
      </c>
      <c r="G2" s="148" t="s">
        <v>213</v>
      </c>
      <c r="H2" s="148" t="s">
        <v>214</v>
      </c>
      <c r="I2" s="151" t="s">
        <v>215</v>
      </c>
      <c r="J2" s="134"/>
      <c r="K2" s="135"/>
      <c r="L2" s="148" t="s">
        <v>216</v>
      </c>
      <c r="M2" s="148" t="s">
        <v>217</v>
      </c>
      <c r="N2" s="152" t="s">
        <v>218</v>
      </c>
      <c r="O2" s="135"/>
      <c r="P2" s="148" t="s">
        <v>221</v>
      </c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45.75" customHeight="1">
      <c r="A3" s="137"/>
      <c r="B3" s="137"/>
      <c r="C3" s="137"/>
      <c r="D3" s="137"/>
      <c r="E3" s="137"/>
      <c r="F3" s="137"/>
      <c r="G3" s="137"/>
      <c r="H3" s="137"/>
      <c r="I3" s="62" t="s">
        <v>222</v>
      </c>
      <c r="J3" s="62" t="s">
        <v>223</v>
      </c>
      <c r="K3" s="62" t="s">
        <v>224</v>
      </c>
      <c r="L3" s="137"/>
      <c r="M3" s="137"/>
      <c r="N3" s="62" t="s">
        <v>6</v>
      </c>
      <c r="O3" s="62" t="s">
        <v>225</v>
      </c>
      <c r="P3" s="137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97.5" customHeight="1">
      <c r="A4" s="63" t="s">
        <v>509</v>
      </c>
      <c r="B4" s="63" t="s">
        <v>226</v>
      </c>
      <c r="C4" s="64">
        <v>25388</v>
      </c>
      <c r="D4" s="63" t="s">
        <v>510</v>
      </c>
      <c r="E4" s="63" t="s">
        <v>235</v>
      </c>
      <c r="F4" s="65" t="s">
        <v>511</v>
      </c>
      <c r="G4" s="65" t="s">
        <v>512</v>
      </c>
      <c r="H4" s="65" t="s">
        <v>513</v>
      </c>
      <c r="I4" s="63" t="s">
        <v>244</v>
      </c>
      <c r="J4" s="63" t="s">
        <v>244</v>
      </c>
      <c r="K4" s="63" t="s">
        <v>244</v>
      </c>
      <c r="L4" s="63" t="s">
        <v>514</v>
      </c>
      <c r="M4" s="64">
        <v>44293</v>
      </c>
      <c r="N4" s="63" t="s">
        <v>515</v>
      </c>
      <c r="O4" s="63"/>
      <c r="P4" s="63" t="s">
        <v>233</v>
      </c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108" customHeight="1">
      <c r="A5" s="63" t="s">
        <v>509</v>
      </c>
      <c r="B5" s="63" t="s">
        <v>226</v>
      </c>
      <c r="C5" s="64">
        <v>25388</v>
      </c>
      <c r="D5" s="63" t="s">
        <v>510</v>
      </c>
      <c r="E5" s="63" t="s">
        <v>235</v>
      </c>
      <c r="F5" s="65" t="s">
        <v>516</v>
      </c>
      <c r="G5" s="65" t="s">
        <v>512</v>
      </c>
      <c r="H5" s="63" t="s">
        <v>236</v>
      </c>
      <c r="I5" s="63">
        <v>0</v>
      </c>
      <c r="J5" s="65">
        <v>0</v>
      </c>
      <c r="K5" s="65">
        <v>9</v>
      </c>
      <c r="L5" s="63" t="s">
        <v>517</v>
      </c>
      <c r="M5" s="64">
        <v>44658</v>
      </c>
      <c r="N5" s="63" t="s">
        <v>518</v>
      </c>
      <c r="O5" s="63" t="s">
        <v>238</v>
      </c>
      <c r="P5" s="63" t="s">
        <v>233</v>
      </c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99.75" customHeight="1">
      <c r="A6" s="63" t="s">
        <v>519</v>
      </c>
      <c r="B6" s="63" t="s">
        <v>239</v>
      </c>
      <c r="C6" s="64">
        <v>28560</v>
      </c>
      <c r="D6" s="63" t="s">
        <v>520</v>
      </c>
      <c r="E6" s="63" t="s">
        <v>241</v>
      </c>
      <c r="F6" s="65" t="s">
        <v>521</v>
      </c>
      <c r="G6" s="65" t="s">
        <v>522</v>
      </c>
      <c r="H6" s="65" t="s">
        <v>523</v>
      </c>
      <c r="I6" s="63" t="s">
        <v>244</v>
      </c>
      <c r="J6" s="63" t="s">
        <v>244</v>
      </c>
      <c r="K6" s="63" t="s">
        <v>244</v>
      </c>
      <c r="L6" s="63" t="s">
        <v>524</v>
      </c>
      <c r="M6" s="64">
        <v>44293</v>
      </c>
      <c r="N6" s="63" t="s">
        <v>515</v>
      </c>
      <c r="O6" s="63"/>
      <c r="P6" s="63" t="s">
        <v>525</v>
      </c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30.5" customHeight="1">
      <c r="A7" s="63" t="s">
        <v>519</v>
      </c>
      <c r="B7" s="63" t="s">
        <v>239</v>
      </c>
      <c r="C7" s="64">
        <v>28560</v>
      </c>
      <c r="D7" s="63" t="s">
        <v>520</v>
      </c>
      <c r="E7" s="63" t="s">
        <v>241</v>
      </c>
      <c r="F7" s="65" t="s">
        <v>522</v>
      </c>
      <c r="G7" s="65" t="s">
        <v>522</v>
      </c>
      <c r="H7" s="65" t="s">
        <v>526</v>
      </c>
      <c r="I7" s="63" t="s">
        <v>244</v>
      </c>
      <c r="J7" s="63" t="s">
        <v>244</v>
      </c>
      <c r="K7" s="63" t="s">
        <v>244</v>
      </c>
      <c r="L7" s="63" t="s">
        <v>527</v>
      </c>
      <c r="M7" s="64">
        <v>44293</v>
      </c>
      <c r="N7" s="63" t="s">
        <v>518</v>
      </c>
      <c r="O7" s="63" t="s">
        <v>528</v>
      </c>
      <c r="P7" s="63" t="s">
        <v>245</v>
      </c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23.75" customHeight="1">
      <c r="A8" s="63" t="s">
        <v>529</v>
      </c>
      <c r="B8" s="63" t="s">
        <v>249</v>
      </c>
      <c r="C8" s="64">
        <v>23350</v>
      </c>
      <c r="D8" s="63" t="s">
        <v>530</v>
      </c>
      <c r="E8" s="63" t="s">
        <v>251</v>
      </c>
      <c r="F8" s="65" t="s">
        <v>531</v>
      </c>
      <c r="G8" s="65" t="s">
        <v>532</v>
      </c>
      <c r="H8" s="65" t="s">
        <v>523</v>
      </c>
      <c r="I8" s="63" t="s">
        <v>244</v>
      </c>
      <c r="J8" s="63" t="s">
        <v>244</v>
      </c>
      <c r="K8" s="63" t="s">
        <v>244</v>
      </c>
      <c r="L8" s="63" t="s">
        <v>533</v>
      </c>
      <c r="M8" s="64">
        <v>44293</v>
      </c>
      <c r="N8" s="63" t="s">
        <v>515</v>
      </c>
      <c r="O8" s="63"/>
      <c r="P8" s="63" t="s">
        <v>534</v>
      </c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216" customHeight="1">
      <c r="A9" s="63" t="s">
        <v>529</v>
      </c>
      <c r="B9" s="63" t="s">
        <v>249</v>
      </c>
      <c r="C9" s="64">
        <v>23350</v>
      </c>
      <c r="D9" s="63" t="s">
        <v>530</v>
      </c>
      <c r="E9" s="63" t="s">
        <v>251</v>
      </c>
      <c r="F9" s="65" t="s">
        <v>532</v>
      </c>
      <c r="G9" s="65" t="s">
        <v>532</v>
      </c>
      <c r="H9" s="63" t="s">
        <v>535</v>
      </c>
      <c r="I9" s="63">
        <v>0</v>
      </c>
      <c r="J9" s="63">
        <v>9</v>
      </c>
      <c r="K9" s="63">
        <v>0</v>
      </c>
      <c r="L9" s="63" t="s">
        <v>536</v>
      </c>
      <c r="M9" s="64">
        <v>44658</v>
      </c>
      <c r="N9" s="63" t="s">
        <v>537</v>
      </c>
      <c r="O9" s="63" t="s">
        <v>238</v>
      </c>
      <c r="P9" s="63" t="s">
        <v>256</v>
      </c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96.75" customHeight="1">
      <c r="A10" s="65" t="s">
        <v>538</v>
      </c>
      <c r="B10" s="66" t="s">
        <v>539</v>
      </c>
      <c r="C10" s="64" t="s">
        <v>540</v>
      </c>
      <c r="D10" s="63" t="s">
        <v>541</v>
      </c>
      <c r="E10" s="63" t="s">
        <v>542</v>
      </c>
      <c r="F10" s="65" t="s">
        <v>543</v>
      </c>
      <c r="G10" s="65" t="s">
        <v>544</v>
      </c>
      <c r="H10" s="65" t="s">
        <v>545</v>
      </c>
      <c r="I10" s="65" t="s">
        <v>244</v>
      </c>
      <c r="J10" s="65" t="s">
        <v>244</v>
      </c>
      <c r="K10" s="65" t="s">
        <v>244</v>
      </c>
      <c r="L10" s="65" t="s">
        <v>244</v>
      </c>
      <c r="M10" s="65" t="s">
        <v>244</v>
      </c>
      <c r="N10" s="65" t="s">
        <v>244</v>
      </c>
      <c r="O10" s="63" t="s">
        <v>244</v>
      </c>
      <c r="P10" s="65" t="s">
        <v>546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91" customHeight="1">
      <c r="A11" s="65" t="s">
        <v>538</v>
      </c>
      <c r="B11" s="67" t="s">
        <v>539</v>
      </c>
      <c r="C11" s="68" t="s">
        <v>540</v>
      </c>
      <c r="D11" s="67" t="s">
        <v>541</v>
      </c>
      <c r="E11" s="67" t="s">
        <v>542</v>
      </c>
      <c r="F11" s="69" t="s">
        <v>544</v>
      </c>
      <c r="G11" s="69" t="s">
        <v>544</v>
      </c>
      <c r="H11" s="67" t="s">
        <v>547</v>
      </c>
      <c r="I11" s="69">
        <v>5</v>
      </c>
      <c r="J11" s="69">
        <v>13</v>
      </c>
      <c r="K11" s="69" t="s">
        <v>244</v>
      </c>
      <c r="L11" s="67" t="s">
        <v>548</v>
      </c>
      <c r="M11" s="68">
        <v>44651</v>
      </c>
      <c r="N11" s="67" t="s">
        <v>549</v>
      </c>
      <c r="O11" s="67" t="s">
        <v>244</v>
      </c>
      <c r="P11" s="67" t="s">
        <v>550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26" customHeight="1">
      <c r="A12" s="65" t="s">
        <v>551</v>
      </c>
      <c r="B12" s="63" t="s">
        <v>552</v>
      </c>
      <c r="C12" s="64">
        <v>31697</v>
      </c>
      <c r="D12" s="70" t="s">
        <v>553</v>
      </c>
      <c r="E12" s="63" t="s">
        <v>554</v>
      </c>
      <c r="F12" s="65" t="s">
        <v>555</v>
      </c>
      <c r="G12" s="65" t="s">
        <v>555</v>
      </c>
      <c r="H12" s="63" t="s">
        <v>556</v>
      </c>
      <c r="I12" s="63">
        <v>25</v>
      </c>
      <c r="J12" s="65" t="s">
        <v>244</v>
      </c>
      <c r="K12" s="65" t="s">
        <v>244</v>
      </c>
      <c r="L12" s="63" t="s">
        <v>557</v>
      </c>
      <c r="M12" s="71">
        <v>45545</v>
      </c>
      <c r="N12" s="65" t="s">
        <v>558</v>
      </c>
      <c r="O12" s="63" t="s">
        <v>244</v>
      </c>
      <c r="P12" s="63" t="s">
        <v>559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50.75" customHeight="1">
      <c r="A13" s="65" t="s">
        <v>560</v>
      </c>
      <c r="B13" s="65" t="s">
        <v>561</v>
      </c>
      <c r="C13" s="72">
        <v>30432</v>
      </c>
      <c r="D13" s="65" t="s">
        <v>562</v>
      </c>
      <c r="E13" s="65" t="s">
        <v>563</v>
      </c>
      <c r="F13" s="65" t="s">
        <v>564</v>
      </c>
      <c r="G13" s="65" t="s">
        <v>565</v>
      </c>
      <c r="H13" s="63" t="s">
        <v>556</v>
      </c>
      <c r="I13" s="65">
        <v>25</v>
      </c>
      <c r="J13" s="65" t="s">
        <v>244</v>
      </c>
      <c r="K13" s="65" t="s">
        <v>244</v>
      </c>
      <c r="L13" s="65" t="s">
        <v>244</v>
      </c>
      <c r="M13" s="71">
        <v>45909</v>
      </c>
      <c r="N13" s="65" t="s">
        <v>566</v>
      </c>
      <c r="O13" s="65" t="s">
        <v>244</v>
      </c>
      <c r="P13" s="65" t="s">
        <v>567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99.75" customHeight="1">
      <c r="A14" s="63" t="s">
        <v>568</v>
      </c>
      <c r="B14" s="63" t="s">
        <v>264</v>
      </c>
      <c r="C14" s="64">
        <v>23520</v>
      </c>
      <c r="D14" s="63" t="s">
        <v>569</v>
      </c>
      <c r="E14" s="63" t="s">
        <v>570</v>
      </c>
      <c r="F14" s="65" t="s">
        <v>571</v>
      </c>
      <c r="G14" s="65" t="s">
        <v>571</v>
      </c>
      <c r="H14" s="63" t="s">
        <v>236</v>
      </c>
      <c r="I14" s="63">
        <v>0</v>
      </c>
      <c r="J14" s="65">
        <v>19</v>
      </c>
      <c r="K14" s="63">
        <v>9</v>
      </c>
      <c r="L14" s="63" t="s">
        <v>572</v>
      </c>
      <c r="M14" s="64">
        <v>45380</v>
      </c>
      <c r="N14" s="63" t="s">
        <v>537</v>
      </c>
      <c r="O14" s="63" t="s">
        <v>267</v>
      </c>
      <c r="P14" s="63" t="s">
        <v>268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96" customHeight="1">
      <c r="A15" s="63" t="s">
        <v>573</v>
      </c>
      <c r="B15" s="63" t="s">
        <v>276</v>
      </c>
      <c r="C15" s="64">
        <v>23519</v>
      </c>
      <c r="D15" s="63" t="s">
        <v>574</v>
      </c>
      <c r="E15" s="63" t="s">
        <v>271</v>
      </c>
      <c r="F15" s="65" t="s">
        <v>575</v>
      </c>
      <c r="G15" s="65" t="s">
        <v>575</v>
      </c>
      <c r="H15" s="63" t="s">
        <v>279</v>
      </c>
      <c r="I15" s="63">
        <v>0</v>
      </c>
      <c r="J15" s="65">
        <v>15</v>
      </c>
      <c r="K15" s="65">
        <v>3.5</v>
      </c>
      <c r="L15" s="63" t="s">
        <v>576</v>
      </c>
      <c r="M15" s="64">
        <v>44658</v>
      </c>
      <c r="N15" s="63" t="s">
        <v>537</v>
      </c>
      <c r="O15" s="63" t="s">
        <v>238</v>
      </c>
      <c r="P15" s="63" t="s">
        <v>281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43.75" customHeight="1">
      <c r="A16" s="63" t="s">
        <v>577</v>
      </c>
      <c r="B16" s="63" t="s">
        <v>578</v>
      </c>
      <c r="C16" s="64">
        <v>33869</v>
      </c>
      <c r="D16" s="63" t="s">
        <v>579</v>
      </c>
      <c r="E16" s="63" t="s">
        <v>580</v>
      </c>
      <c r="F16" s="65" t="s">
        <v>581</v>
      </c>
      <c r="G16" s="65" t="s">
        <v>582</v>
      </c>
      <c r="H16" s="63" t="s">
        <v>583</v>
      </c>
      <c r="I16" s="65">
        <v>0</v>
      </c>
      <c r="J16" s="65">
        <v>21</v>
      </c>
      <c r="K16" s="63">
        <v>2</v>
      </c>
      <c r="L16" s="63" t="s">
        <v>584</v>
      </c>
      <c r="M16" s="71">
        <v>45743</v>
      </c>
      <c r="N16" s="73" t="s">
        <v>585</v>
      </c>
      <c r="O16" s="63" t="s">
        <v>244</v>
      </c>
      <c r="P16" s="63" t="s">
        <v>586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48.5" customHeight="1">
      <c r="A17" s="63" t="s">
        <v>587</v>
      </c>
      <c r="B17" s="63" t="s">
        <v>588</v>
      </c>
      <c r="C17" s="64">
        <v>28932</v>
      </c>
      <c r="D17" s="63" t="s">
        <v>589</v>
      </c>
      <c r="E17" s="63" t="s">
        <v>427</v>
      </c>
      <c r="F17" s="65" t="s">
        <v>590</v>
      </c>
      <c r="G17" s="65" t="s">
        <v>590</v>
      </c>
      <c r="H17" s="63" t="s">
        <v>427</v>
      </c>
      <c r="I17" s="63">
        <v>0</v>
      </c>
      <c r="J17" s="65">
        <v>28</v>
      </c>
      <c r="K17" s="65">
        <v>4</v>
      </c>
      <c r="L17" s="63" t="s">
        <v>591</v>
      </c>
      <c r="M17" s="64">
        <v>44651</v>
      </c>
      <c r="N17" s="63" t="s">
        <v>399</v>
      </c>
      <c r="O17" s="63" t="s">
        <v>244</v>
      </c>
      <c r="P17" s="63" t="s">
        <v>430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69.25" customHeight="1">
      <c r="A18" s="63" t="s">
        <v>592</v>
      </c>
      <c r="B18" s="63" t="s">
        <v>593</v>
      </c>
      <c r="C18" s="64">
        <v>36764</v>
      </c>
      <c r="D18" s="63" t="s">
        <v>594</v>
      </c>
      <c r="E18" s="63" t="s">
        <v>595</v>
      </c>
      <c r="F18" s="65" t="s">
        <v>596</v>
      </c>
      <c r="G18" s="65" t="s">
        <v>597</v>
      </c>
      <c r="H18" s="63" t="s">
        <v>598</v>
      </c>
      <c r="I18" s="63">
        <v>0</v>
      </c>
      <c r="J18" s="65">
        <v>13.75</v>
      </c>
      <c r="K18" s="63">
        <v>0</v>
      </c>
      <c r="L18" s="65" t="s">
        <v>599</v>
      </c>
      <c r="M18" s="74">
        <v>45730</v>
      </c>
      <c r="N18" s="73" t="s">
        <v>600</v>
      </c>
      <c r="O18" s="63" t="s">
        <v>244</v>
      </c>
      <c r="P18" s="65" t="s">
        <v>601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237" customHeight="1">
      <c r="A19" s="63" t="s">
        <v>602</v>
      </c>
      <c r="B19" s="63" t="s">
        <v>603</v>
      </c>
      <c r="C19" s="64">
        <v>30159</v>
      </c>
      <c r="D19" s="63" t="s">
        <v>604</v>
      </c>
      <c r="E19" s="63" t="s">
        <v>605</v>
      </c>
      <c r="F19" s="65" t="s">
        <v>606</v>
      </c>
      <c r="G19" s="75" t="s">
        <v>606</v>
      </c>
      <c r="H19" s="63" t="s">
        <v>556</v>
      </c>
      <c r="I19" s="63">
        <v>0</v>
      </c>
      <c r="J19" s="63">
        <v>25</v>
      </c>
      <c r="K19" s="63">
        <v>0</v>
      </c>
      <c r="L19" s="63" t="s">
        <v>607</v>
      </c>
      <c r="M19" s="74">
        <v>45743</v>
      </c>
      <c r="N19" s="65" t="s">
        <v>608</v>
      </c>
      <c r="O19" s="63" t="s">
        <v>244</v>
      </c>
      <c r="P19" s="63" t="s">
        <v>609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0" customHeight="1">
      <c r="A20" s="65" t="s">
        <v>610</v>
      </c>
      <c r="B20" s="65" t="s">
        <v>611</v>
      </c>
      <c r="C20" s="72">
        <v>29682</v>
      </c>
      <c r="D20" s="65" t="s">
        <v>612</v>
      </c>
      <c r="E20" s="65" t="s">
        <v>613</v>
      </c>
      <c r="F20" s="65" t="s">
        <v>614</v>
      </c>
      <c r="G20" s="75" t="s">
        <v>615</v>
      </c>
      <c r="H20" s="63" t="s">
        <v>288</v>
      </c>
      <c r="I20" s="65">
        <v>0</v>
      </c>
      <c r="J20" s="65">
        <v>23</v>
      </c>
      <c r="K20" s="65">
        <v>5</v>
      </c>
      <c r="L20" s="65" t="s">
        <v>616</v>
      </c>
      <c r="M20" s="74">
        <v>45743</v>
      </c>
      <c r="N20" s="65" t="s">
        <v>617</v>
      </c>
      <c r="O20" s="65" t="s">
        <v>618</v>
      </c>
      <c r="P20" s="65" t="s">
        <v>619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21.5" customHeight="1">
      <c r="A21" s="65" t="s">
        <v>620</v>
      </c>
      <c r="B21" s="63" t="s">
        <v>454</v>
      </c>
      <c r="C21" s="64">
        <v>32648</v>
      </c>
      <c r="D21" s="63" t="s">
        <v>621</v>
      </c>
      <c r="E21" s="63" t="s">
        <v>455</v>
      </c>
      <c r="F21" s="65" t="s">
        <v>622</v>
      </c>
      <c r="G21" s="65" t="s">
        <v>623</v>
      </c>
      <c r="H21" s="63" t="s">
        <v>624</v>
      </c>
      <c r="I21" s="63">
        <v>0</v>
      </c>
      <c r="J21" s="65">
        <v>17.5</v>
      </c>
      <c r="K21" s="65">
        <v>7</v>
      </c>
      <c r="L21" s="63" t="s">
        <v>625</v>
      </c>
      <c r="M21" s="64">
        <v>45016</v>
      </c>
      <c r="N21" s="63" t="s">
        <v>549</v>
      </c>
      <c r="O21" s="63" t="s">
        <v>244</v>
      </c>
      <c r="P21" s="63" t="s">
        <v>460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36.5" customHeight="1">
      <c r="A22" s="65" t="s">
        <v>626</v>
      </c>
      <c r="B22" s="65" t="s">
        <v>627</v>
      </c>
      <c r="C22" s="72">
        <v>36824</v>
      </c>
      <c r="D22" s="65" t="s">
        <v>628</v>
      </c>
      <c r="E22" s="65" t="s">
        <v>629</v>
      </c>
      <c r="F22" s="63" t="s">
        <v>630</v>
      </c>
      <c r="G22" s="63" t="s">
        <v>630</v>
      </c>
      <c r="H22" s="65" t="s">
        <v>547</v>
      </c>
      <c r="I22" s="65">
        <v>0</v>
      </c>
      <c r="J22" s="65">
        <v>9</v>
      </c>
      <c r="K22" s="65">
        <v>4.5</v>
      </c>
      <c r="L22" s="65" t="s">
        <v>244</v>
      </c>
      <c r="M22" s="71">
        <v>45909</v>
      </c>
      <c r="N22" s="73" t="s">
        <v>600</v>
      </c>
      <c r="O22" s="65" t="s">
        <v>244</v>
      </c>
      <c r="P22" s="65" t="s">
        <v>631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14" customHeight="1">
      <c r="A23" s="65" t="s">
        <v>632</v>
      </c>
      <c r="B23" s="63" t="s">
        <v>633</v>
      </c>
      <c r="C23" s="64">
        <v>33217</v>
      </c>
      <c r="D23" s="63" t="s">
        <v>634</v>
      </c>
      <c r="E23" s="63" t="s">
        <v>635</v>
      </c>
      <c r="F23" s="65" t="s">
        <v>636</v>
      </c>
      <c r="G23" s="65" t="s">
        <v>637</v>
      </c>
      <c r="H23" s="63" t="s">
        <v>556</v>
      </c>
      <c r="I23" s="63">
        <v>25</v>
      </c>
      <c r="J23" s="63">
        <v>0</v>
      </c>
      <c r="K23" s="63">
        <v>0</v>
      </c>
      <c r="L23" s="63" t="s">
        <v>638</v>
      </c>
      <c r="M23" s="71">
        <v>45545</v>
      </c>
      <c r="N23" s="65" t="s">
        <v>639</v>
      </c>
      <c r="O23" s="63" t="s">
        <v>244</v>
      </c>
      <c r="P23" s="63" t="s">
        <v>640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59" customHeight="1">
      <c r="A24" s="65" t="s">
        <v>641</v>
      </c>
      <c r="B24" s="63" t="s">
        <v>381</v>
      </c>
      <c r="C24" s="64">
        <v>25189</v>
      </c>
      <c r="D24" s="63" t="s">
        <v>642</v>
      </c>
      <c r="E24" s="63" t="s">
        <v>382</v>
      </c>
      <c r="F24" s="65" t="s">
        <v>643</v>
      </c>
      <c r="G24" s="65" t="s">
        <v>644</v>
      </c>
      <c r="H24" s="63" t="s">
        <v>332</v>
      </c>
      <c r="I24" s="65">
        <v>21</v>
      </c>
      <c r="J24" s="63">
        <v>0</v>
      </c>
      <c r="K24" s="63">
        <v>0</v>
      </c>
      <c r="L24" s="63" t="s">
        <v>645</v>
      </c>
      <c r="M24" s="64">
        <v>44658</v>
      </c>
      <c r="N24" s="63" t="s">
        <v>518</v>
      </c>
      <c r="O24" s="63" t="s">
        <v>646</v>
      </c>
      <c r="P24" s="63" t="s">
        <v>647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68" customHeight="1">
      <c r="A25" s="65" t="s">
        <v>648</v>
      </c>
      <c r="B25" s="63" t="s">
        <v>392</v>
      </c>
      <c r="C25" s="64">
        <v>21900</v>
      </c>
      <c r="D25" s="63" t="s">
        <v>649</v>
      </c>
      <c r="E25" s="63" t="s">
        <v>650</v>
      </c>
      <c r="F25" s="65" t="s">
        <v>651</v>
      </c>
      <c r="G25" s="65" t="s">
        <v>652</v>
      </c>
      <c r="H25" s="63" t="s">
        <v>653</v>
      </c>
      <c r="I25" s="65">
        <v>0</v>
      </c>
      <c r="J25" s="65">
        <v>22</v>
      </c>
      <c r="K25" s="65">
        <v>2.5</v>
      </c>
      <c r="L25" s="63" t="s">
        <v>654</v>
      </c>
      <c r="M25" s="64">
        <v>45380</v>
      </c>
      <c r="N25" s="63" t="s">
        <v>518</v>
      </c>
      <c r="O25" s="63" t="s">
        <v>244</v>
      </c>
      <c r="P25" s="63" t="s">
        <v>400</v>
      </c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409.6" customHeight="1">
      <c r="A26" s="65" t="s">
        <v>655</v>
      </c>
      <c r="B26" s="63" t="s">
        <v>656</v>
      </c>
      <c r="C26" s="64">
        <v>36447</v>
      </c>
      <c r="D26" s="63" t="s">
        <v>657</v>
      </c>
      <c r="E26" s="63" t="s">
        <v>658</v>
      </c>
      <c r="F26" s="65" t="s">
        <v>659</v>
      </c>
      <c r="G26" s="65" t="s">
        <v>660</v>
      </c>
      <c r="H26" s="63" t="s">
        <v>556</v>
      </c>
      <c r="I26" s="63">
        <v>0</v>
      </c>
      <c r="J26" s="63">
        <v>25</v>
      </c>
      <c r="K26" s="63">
        <v>0</v>
      </c>
      <c r="L26" s="63" t="s">
        <v>661</v>
      </c>
      <c r="M26" s="71">
        <v>45671</v>
      </c>
      <c r="N26" s="65" t="s">
        <v>662</v>
      </c>
      <c r="O26" s="63" t="s">
        <v>244</v>
      </c>
      <c r="P26" s="63" t="s">
        <v>663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0.75" customHeight="1">
      <c r="A27" s="65" t="s">
        <v>664</v>
      </c>
      <c r="B27" s="63" t="s">
        <v>412</v>
      </c>
      <c r="C27" s="64">
        <v>27436</v>
      </c>
      <c r="D27" s="63" t="s">
        <v>665</v>
      </c>
      <c r="E27" s="63" t="s">
        <v>666</v>
      </c>
      <c r="F27" s="65" t="s">
        <v>667</v>
      </c>
      <c r="G27" s="65" t="s">
        <v>667</v>
      </c>
      <c r="H27" s="63" t="s">
        <v>486</v>
      </c>
      <c r="I27" s="63">
        <v>0</v>
      </c>
      <c r="J27" s="63">
        <v>18</v>
      </c>
      <c r="K27" s="63">
        <v>6</v>
      </c>
      <c r="L27" s="63" t="s">
        <v>668</v>
      </c>
      <c r="M27" s="64">
        <v>45380</v>
      </c>
      <c r="N27" s="63" t="s">
        <v>518</v>
      </c>
      <c r="O27" s="63" t="s">
        <v>646</v>
      </c>
      <c r="P27" s="63" t="s">
        <v>417</v>
      </c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338.25" customHeight="1">
      <c r="A28" s="65" t="s">
        <v>664</v>
      </c>
      <c r="B28" s="76" t="s">
        <v>412</v>
      </c>
      <c r="C28" s="64">
        <v>27436</v>
      </c>
      <c r="D28" s="63" t="s">
        <v>665</v>
      </c>
      <c r="E28" s="63" t="s">
        <v>666</v>
      </c>
      <c r="F28" s="65" t="s">
        <v>667</v>
      </c>
      <c r="G28" s="65" t="s">
        <v>667</v>
      </c>
      <c r="H28" s="63" t="s">
        <v>669</v>
      </c>
      <c r="I28" s="63">
        <v>0</v>
      </c>
      <c r="J28" s="63">
        <v>2</v>
      </c>
      <c r="K28" s="63">
        <v>0</v>
      </c>
      <c r="L28" s="63" t="s">
        <v>670</v>
      </c>
      <c r="M28" s="77">
        <v>45380</v>
      </c>
      <c r="N28" s="78" t="s">
        <v>671</v>
      </c>
      <c r="O28" s="63" t="s">
        <v>244</v>
      </c>
      <c r="P28" s="79" t="s">
        <v>672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348" customHeight="1">
      <c r="A29" s="65" t="s">
        <v>673</v>
      </c>
      <c r="B29" s="63" t="s">
        <v>674</v>
      </c>
      <c r="C29" s="64">
        <v>36447</v>
      </c>
      <c r="D29" s="63" t="s">
        <v>675</v>
      </c>
      <c r="E29" s="63" t="s">
        <v>676</v>
      </c>
      <c r="F29" s="65" t="s">
        <v>677</v>
      </c>
      <c r="G29" s="65" t="s">
        <v>677</v>
      </c>
      <c r="H29" s="63" t="s">
        <v>332</v>
      </c>
      <c r="I29" s="63">
        <v>21</v>
      </c>
      <c r="J29" s="63">
        <v>0</v>
      </c>
      <c r="K29" s="63">
        <v>0</v>
      </c>
      <c r="L29" s="63" t="s">
        <v>678</v>
      </c>
      <c r="M29" s="77">
        <v>45380</v>
      </c>
      <c r="N29" s="65" t="s">
        <v>679</v>
      </c>
      <c r="O29" s="63" t="s">
        <v>244</v>
      </c>
      <c r="P29" s="63" t="s">
        <v>680</v>
      </c>
      <c r="Q29" s="80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409.6" customHeight="1">
      <c r="A30" s="65" t="s">
        <v>681</v>
      </c>
      <c r="B30" s="1" t="s">
        <v>682</v>
      </c>
      <c r="C30" s="81">
        <v>37367</v>
      </c>
      <c r="D30" s="82" t="s">
        <v>683</v>
      </c>
      <c r="E30" s="63" t="s">
        <v>684</v>
      </c>
      <c r="F30" s="65" t="s">
        <v>685</v>
      </c>
      <c r="G30" s="83" t="s">
        <v>685</v>
      </c>
      <c r="H30" s="63" t="s">
        <v>686</v>
      </c>
      <c r="I30" s="65">
        <v>4.5</v>
      </c>
      <c r="J30" s="65">
        <v>15.5</v>
      </c>
      <c r="K30" s="63">
        <v>0</v>
      </c>
      <c r="L30" s="84" t="s">
        <v>244</v>
      </c>
      <c r="M30" s="74">
        <v>45743</v>
      </c>
      <c r="N30" s="73" t="s">
        <v>687</v>
      </c>
      <c r="O30" s="84" t="s">
        <v>244</v>
      </c>
      <c r="P30" s="63" t="s">
        <v>688</v>
      </c>
      <c r="Q30" s="80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75.5" customHeight="1">
      <c r="A31" s="65" t="s">
        <v>689</v>
      </c>
      <c r="B31" s="63" t="s">
        <v>690</v>
      </c>
      <c r="C31" s="64">
        <v>25569</v>
      </c>
      <c r="D31" s="63" t="s">
        <v>691</v>
      </c>
      <c r="E31" s="63" t="s">
        <v>692</v>
      </c>
      <c r="F31" s="65" t="s">
        <v>693</v>
      </c>
      <c r="G31" s="65" t="s">
        <v>693</v>
      </c>
      <c r="H31" s="63" t="s">
        <v>315</v>
      </c>
      <c r="I31" s="63">
        <v>0</v>
      </c>
      <c r="J31" s="65">
        <v>22</v>
      </c>
      <c r="K31" s="65">
        <v>5</v>
      </c>
      <c r="L31" s="63" t="s">
        <v>694</v>
      </c>
      <c r="M31" s="64">
        <v>45380</v>
      </c>
      <c r="N31" s="63" t="s">
        <v>518</v>
      </c>
      <c r="O31" s="63" t="s">
        <v>695</v>
      </c>
      <c r="P31" s="63" t="s">
        <v>318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208.5" customHeight="1">
      <c r="A32" s="65" t="s">
        <v>696</v>
      </c>
      <c r="B32" s="63" t="s">
        <v>697</v>
      </c>
      <c r="C32" s="64">
        <v>23969</v>
      </c>
      <c r="D32" s="63" t="s">
        <v>698</v>
      </c>
      <c r="E32" s="63" t="s">
        <v>367</v>
      </c>
      <c r="F32" s="65" t="s">
        <v>699</v>
      </c>
      <c r="G32" s="65" t="s">
        <v>699</v>
      </c>
      <c r="H32" s="63" t="s">
        <v>368</v>
      </c>
      <c r="I32" s="63">
        <v>0</v>
      </c>
      <c r="J32" s="65">
        <v>17</v>
      </c>
      <c r="K32" s="63">
        <v>7</v>
      </c>
      <c r="L32" s="63" t="s">
        <v>700</v>
      </c>
      <c r="M32" s="64">
        <v>44293</v>
      </c>
      <c r="N32" s="63" t="s">
        <v>518</v>
      </c>
      <c r="O32" s="63" t="s">
        <v>244</v>
      </c>
      <c r="P32" s="63" t="s">
        <v>701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87.5" customHeight="1">
      <c r="A33" s="65" t="s">
        <v>702</v>
      </c>
      <c r="B33" s="63" t="s">
        <v>336</v>
      </c>
      <c r="C33" s="64">
        <v>26808</v>
      </c>
      <c r="D33" s="63" t="s">
        <v>703</v>
      </c>
      <c r="E33" s="63" t="s">
        <v>332</v>
      </c>
      <c r="F33" s="65" t="s">
        <v>704</v>
      </c>
      <c r="G33" s="65" t="s">
        <v>704</v>
      </c>
      <c r="H33" s="63" t="s">
        <v>332</v>
      </c>
      <c r="I33" s="65">
        <v>20.5</v>
      </c>
      <c r="J33" s="63">
        <v>0</v>
      </c>
      <c r="K33" s="63">
        <v>0</v>
      </c>
      <c r="L33" s="63" t="s">
        <v>705</v>
      </c>
      <c r="M33" s="64">
        <v>44293</v>
      </c>
      <c r="N33" s="63" t="s">
        <v>537</v>
      </c>
      <c r="O33" s="63" t="s">
        <v>238</v>
      </c>
      <c r="P33" s="63" t="s">
        <v>340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229.2" customHeight="1">
      <c r="A34" s="65" t="s">
        <v>706</v>
      </c>
      <c r="B34" s="63" t="s">
        <v>431</v>
      </c>
      <c r="C34" s="64">
        <v>26688</v>
      </c>
      <c r="D34" s="63" t="s">
        <v>707</v>
      </c>
      <c r="E34" s="63" t="s">
        <v>332</v>
      </c>
      <c r="F34" s="65" t="s">
        <v>708</v>
      </c>
      <c r="G34" s="65" t="s">
        <v>708</v>
      </c>
      <c r="H34" s="63" t="s">
        <v>709</v>
      </c>
      <c r="I34" s="63">
        <v>30</v>
      </c>
      <c r="J34" s="63" t="s">
        <v>244</v>
      </c>
      <c r="K34" s="63" t="s">
        <v>244</v>
      </c>
      <c r="L34" s="63" t="s">
        <v>710</v>
      </c>
      <c r="M34" s="85">
        <v>45743</v>
      </c>
      <c r="N34" s="65" t="s">
        <v>518</v>
      </c>
      <c r="O34" s="63" t="s">
        <v>244</v>
      </c>
      <c r="P34" s="65" t="s">
        <v>711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228.75" customHeight="1">
      <c r="A35" s="65" t="s">
        <v>712</v>
      </c>
      <c r="B35" s="63" t="s">
        <v>713</v>
      </c>
      <c r="C35" s="64">
        <v>35418</v>
      </c>
      <c r="D35" s="63" t="s">
        <v>714</v>
      </c>
      <c r="E35" s="63" t="s">
        <v>715</v>
      </c>
      <c r="F35" s="65" t="s">
        <v>636</v>
      </c>
      <c r="G35" s="65" t="s">
        <v>716</v>
      </c>
      <c r="H35" s="63" t="s">
        <v>288</v>
      </c>
      <c r="I35" s="63">
        <v>0</v>
      </c>
      <c r="J35" s="65">
        <v>13.5</v>
      </c>
      <c r="K35" s="65">
        <v>11</v>
      </c>
      <c r="L35" s="63" t="s">
        <v>244</v>
      </c>
      <c r="M35" s="74">
        <v>45545</v>
      </c>
      <c r="N35" s="73" t="s">
        <v>600</v>
      </c>
      <c r="O35" s="63" t="s">
        <v>244</v>
      </c>
      <c r="P35" s="65" t="s">
        <v>717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0.75" customHeight="1">
      <c r="A36" s="65" t="s">
        <v>718</v>
      </c>
      <c r="B36" s="63" t="s">
        <v>385</v>
      </c>
      <c r="C36" s="64">
        <v>28553</v>
      </c>
      <c r="D36" s="63" t="s">
        <v>719</v>
      </c>
      <c r="E36" s="63" t="s">
        <v>387</v>
      </c>
      <c r="F36" s="65" t="s">
        <v>720</v>
      </c>
      <c r="G36" s="65" t="s">
        <v>721</v>
      </c>
      <c r="H36" s="63" t="s">
        <v>722</v>
      </c>
      <c r="I36" s="65">
        <v>6.5</v>
      </c>
      <c r="J36" s="65">
        <v>11.75</v>
      </c>
      <c r="K36" s="63">
        <v>1.5</v>
      </c>
      <c r="L36" s="63" t="s">
        <v>723</v>
      </c>
      <c r="M36" s="64">
        <v>45380</v>
      </c>
      <c r="N36" s="63" t="s">
        <v>518</v>
      </c>
      <c r="O36" s="63" t="s">
        <v>724</v>
      </c>
      <c r="P36" s="63" t="s">
        <v>391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49.25" customHeight="1">
      <c r="A37" s="65" t="s">
        <v>718</v>
      </c>
      <c r="B37" s="78" t="s">
        <v>385</v>
      </c>
      <c r="C37" s="64">
        <v>28553</v>
      </c>
      <c r="D37" s="63" t="s">
        <v>719</v>
      </c>
      <c r="E37" s="63" t="s">
        <v>387</v>
      </c>
      <c r="F37" s="65" t="s">
        <v>720</v>
      </c>
      <c r="G37" s="65" t="s">
        <v>720</v>
      </c>
      <c r="H37" s="63" t="s">
        <v>725</v>
      </c>
      <c r="I37" s="63">
        <v>2</v>
      </c>
      <c r="J37" s="63">
        <v>2</v>
      </c>
      <c r="K37" s="63">
        <v>0</v>
      </c>
      <c r="L37" s="63" t="s">
        <v>723</v>
      </c>
      <c r="M37" s="77">
        <v>45380</v>
      </c>
      <c r="N37" s="65" t="s">
        <v>608</v>
      </c>
      <c r="O37" s="63" t="s">
        <v>244</v>
      </c>
      <c r="P37" s="79" t="s">
        <v>726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49.25" customHeight="1">
      <c r="A38" s="65" t="s">
        <v>718</v>
      </c>
      <c r="B38" s="63" t="s">
        <v>385</v>
      </c>
      <c r="C38" s="64">
        <v>28553</v>
      </c>
      <c r="D38" s="63" t="s">
        <v>719</v>
      </c>
      <c r="E38" s="63" t="s">
        <v>387</v>
      </c>
      <c r="F38" s="65" t="s">
        <v>720</v>
      </c>
      <c r="G38" s="65" t="s">
        <v>721</v>
      </c>
      <c r="H38" s="65" t="s">
        <v>727</v>
      </c>
      <c r="I38" s="63"/>
      <c r="J38" s="63"/>
      <c r="K38" s="63"/>
      <c r="L38" s="65" t="s">
        <v>728</v>
      </c>
      <c r="M38" s="64"/>
      <c r="N38" s="63"/>
      <c r="O38" s="63"/>
      <c r="P38" s="65" t="s">
        <v>729</v>
      </c>
      <c r="Q38" s="51"/>
      <c r="R38" s="51"/>
      <c r="S38" s="86" t="s">
        <v>730</v>
      </c>
      <c r="T38" s="51"/>
      <c r="U38" s="51"/>
      <c r="V38" s="51"/>
      <c r="W38" s="51"/>
      <c r="X38" s="51"/>
      <c r="Y38" s="51"/>
      <c r="Z38" s="51"/>
    </row>
    <row r="39" spans="1:26" ht="148.5" customHeight="1">
      <c r="A39" s="65" t="s">
        <v>731</v>
      </c>
      <c r="B39" s="76" t="s">
        <v>732</v>
      </c>
      <c r="C39" s="64" t="s">
        <v>733</v>
      </c>
      <c r="D39" s="63" t="s">
        <v>734</v>
      </c>
      <c r="E39" s="76" t="s">
        <v>735</v>
      </c>
      <c r="F39" s="65" t="s">
        <v>736</v>
      </c>
      <c r="G39" s="65" t="s">
        <v>737</v>
      </c>
      <c r="H39" s="63" t="s">
        <v>556</v>
      </c>
      <c r="I39" s="63">
        <v>25</v>
      </c>
      <c r="J39" s="63">
        <v>0</v>
      </c>
      <c r="K39" s="63">
        <v>0</v>
      </c>
      <c r="L39" s="63" t="s">
        <v>738</v>
      </c>
      <c r="M39" s="85">
        <v>45743</v>
      </c>
      <c r="N39" s="65" t="s">
        <v>608</v>
      </c>
      <c r="O39" s="87"/>
      <c r="P39" s="65" t="s">
        <v>739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99.5" customHeight="1">
      <c r="A40" s="65" t="s">
        <v>740</v>
      </c>
      <c r="B40" s="63" t="s">
        <v>741</v>
      </c>
      <c r="C40" s="64">
        <v>33148</v>
      </c>
      <c r="D40" s="63" t="s">
        <v>742</v>
      </c>
      <c r="E40" s="66" t="s">
        <v>743</v>
      </c>
      <c r="F40" s="65" t="s">
        <v>744</v>
      </c>
      <c r="G40" s="65" t="s">
        <v>745</v>
      </c>
      <c r="H40" s="63" t="s">
        <v>486</v>
      </c>
      <c r="I40" s="65">
        <v>0</v>
      </c>
      <c r="J40" s="63">
        <v>18</v>
      </c>
      <c r="K40" s="65">
        <v>9</v>
      </c>
      <c r="L40" s="63" t="s">
        <v>746</v>
      </c>
      <c r="M40" s="64">
        <v>44651</v>
      </c>
      <c r="N40" s="63" t="s">
        <v>549</v>
      </c>
      <c r="O40" s="63" t="s">
        <v>244</v>
      </c>
      <c r="P40" s="63" t="s">
        <v>747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98.75" customHeight="1">
      <c r="A41" s="65" t="s">
        <v>740</v>
      </c>
      <c r="B41" s="88" t="s">
        <v>741</v>
      </c>
      <c r="C41" s="64">
        <v>33148</v>
      </c>
      <c r="D41" s="63" t="s">
        <v>742</v>
      </c>
      <c r="E41" s="66" t="s">
        <v>743</v>
      </c>
      <c r="F41" s="65" t="s">
        <v>744</v>
      </c>
      <c r="G41" s="65" t="s">
        <v>744</v>
      </c>
      <c r="H41" s="63" t="s">
        <v>669</v>
      </c>
      <c r="I41" s="63">
        <v>0</v>
      </c>
      <c r="J41" s="63">
        <v>2</v>
      </c>
      <c r="K41" s="63">
        <v>0</v>
      </c>
      <c r="L41" s="63" t="s">
        <v>746</v>
      </c>
      <c r="M41" s="77">
        <v>45380</v>
      </c>
      <c r="N41" s="89" t="s">
        <v>608</v>
      </c>
      <c r="O41" s="63" t="s">
        <v>244</v>
      </c>
      <c r="P41" s="63" t="s">
        <v>748</v>
      </c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9.75" customHeight="1">
      <c r="A42" s="65" t="s">
        <v>749</v>
      </c>
      <c r="B42" s="63" t="s">
        <v>282</v>
      </c>
      <c r="C42" s="64">
        <v>23301</v>
      </c>
      <c r="D42" s="63" t="s">
        <v>574</v>
      </c>
      <c r="E42" s="63" t="s">
        <v>271</v>
      </c>
      <c r="F42" s="65" t="s">
        <v>750</v>
      </c>
      <c r="G42" s="65" t="s">
        <v>750</v>
      </c>
      <c r="H42" s="63" t="s">
        <v>751</v>
      </c>
      <c r="I42" s="63">
        <v>0</v>
      </c>
      <c r="J42" s="65">
        <v>18</v>
      </c>
      <c r="K42" s="63">
        <v>0</v>
      </c>
      <c r="L42" s="63" t="s">
        <v>752</v>
      </c>
      <c r="M42" s="64">
        <v>45026</v>
      </c>
      <c r="N42" s="63" t="s">
        <v>537</v>
      </c>
      <c r="O42" s="63" t="s">
        <v>238</v>
      </c>
      <c r="P42" s="63" t="s">
        <v>286</v>
      </c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62.6" customHeight="1">
      <c r="A43" s="65" t="s">
        <v>753</v>
      </c>
      <c r="B43" s="63" t="s">
        <v>304</v>
      </c>
      <c r="C43" s="64">
        <v>24847</v>
      </c>
      <c r="D43" s="63" t="s">
        <v>754</v>
      </c>
      <c r="E43" s="63" t="s">
        <v>755</v>
      </c>
      <c r="F43" s="65" t="s">
        <v>756</v>
      </c>
      <c r="G43" s="65" t="s">
        <v>756</v>
      </c>
      <c r="H43" s="63" t="s">
        <v>757</v>
      </c>
      <c r="I43" s="63">
        <v>0</v>
      </c>
      <c r="J43" s="65">
        <v>22</v>
      </c>
      <c r="K43" s="65">
        <v>8.5</v>
      </c>
      <c r="L43" s="63" t="s">
        <v>758</v>
      </c>
      <c r="M43" s="64">
        <v>44293</v>
      </c>
      <c r="N43" s="63" t="s">
        <v>537</v>
      </c>
      <c r="O43" s="63" t="s">
        <v>267</v>
      </c>
      <c r="P43" s="63" t="s">
        <v>309</v>
      </c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3" customHeight="1">
      <c r="A44" s="65" t="s">
        <v>759</v>
      </c>
      <c r="B44" s="63" t="s">
        <v>346</v>
      </c>
      <c r="C44" s="64">
        <v>23935</v>
      </c>
      <c r="D44" s="63" t="s">
        <v>760</v>
      </c>
      <c r="E44" s="63" t="s">
        <v>761</v>
      </c>
      <c r="F44" s="65" t="s">
        <v>762</v>
      </c>
      <c r="G44" s="65" t="s">
        <v>762</v>
      </c>
      <c r="H44" s="63" t="s">
        <v>332</v>
      </c>
      <c r="I44" s="63">
        <v>21.5</v>
      </c>
      <c r="J44" s="63">
        <v>0</v>
      </c>
      <c r="K44" s="63">
        <v>0</v>
      </c>
      <c r="L44" s="63" t="s">
        <v>763</v>
      </c>
      <c r="M44" s="64">
        <v>45380</v>
      </c>
      <c r="N44" s="63" t="s">
        <v>537</v>
      </c>
      <c r="O44" s="63" t="s">
        <v>238</v>
      </c>
      <c r="P44" s="63" t="s">
        <v>348</v>
      </c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08.75" customHeight="1">
      <c r="A45" s="65" t="s">
        <v>764</v>
      </c>
      <c r="B45" s="63" t="s">
        <v>468</v>
      </c>
      <c r="C45" s="64">
        <v>33388</v>
      </c>
      <c r="D45" s="63" t="s">
        <v>765</v>
      </c>
      <c r="E45" s="63" t="s">
        <v>288</v>
      </c>
      <c r="F45" s="65" t="s">
        <v>766</v>
      </c>
      <c r="G45" s="65" t="s">
        <v>767</v>
      </c>
      <c r="H45" s="63" t="s">
        <v>288</v>
      </c>
      <c r="I45" s="63">
        <v>0</v>
      </c>
      <c r="J45" s="63">
        <v>0</v>
      </c>
      <c r="K45" s="63">
        <v>0</v>
      </c>
      <c r="L45" s="63" t="s">
        <v>768</v>
      </c>
      <c r="M45" s="64">
        <v>45016</v>
      </c>
      <c r="N45" s="63" t="s">
        <v>549</v>
      </c>
      <c r="O45" s="63" t="s">
        <v>244</v>
      </c>
      <c r="P45" s="63" t="s">
        <v>769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409.6" customHeight="1">
      <c r="A46" s="65" t="s">
        <v>770</v>
      </c>
      <c r="B46" s="63" t="s">
        <v>771</v>
      </c>
      <c r="C46" s="64">
        <v>37371</v>
      </c>
      <c r="D46" s="90" t="s">
        <v>772</v>
      </c>
      <c r="E46" s="63" t="s">
        <v>773</v>
      </c>
      <c r="F46" s="65" t="s">
        <v>774</v>
      </c>
      <c r="G46" s="65" t="s">
        <v>775</v>
      </c>
      <c r="H46" s="63" t="s">
        <v>776</v>
      </c>
      <c r="I46" s="63">
        <v>0</v>
      </c>
      <c r="J46" s="63">
        <v>0</v>
      </c>
      <c r="K46" s="63">
        <v>0</v>
      </c>
      <c r="L46" s="63" t="s">
        <v>244</v>
      </c>
      <c r="M46" s="91">
        <v>45581</v>
      </c>
      <c r="N46" s="73" t="s">
        <v>600</v>
      </c>
      <c r="O46" s="63" t="s">
        <v>244</v>
      </c>
      <c r="P46" s="65" t="s">
        <v>777</v>
      </c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409.6" customHeight="1">
      <c r="A47" s="92" t="s">
        <v>778</v>
      </c>
      <c r="B47" s="1" t="s">
        <v>779</v>
      </c>
      <c r="C47" s="93">
        <v>37515</v>
      </c>
      <c r="D47" s="94" t="s">
        <v>780</v>
      </c>
      <c r="E47" s="1" t="s">
        <v>781</v>
      </c>
      <c r="F47" s="95" t="s">
        <v>782</v>
      </c>
      <c r="G47" s="95" t="s">
        <v>782</v>
      </c>
      <c r="H47" s="1" t="s">
        <v>783</v>
      </c>
      <c r="I47" s="92">
        <v>0</v>
      </c>
      <c r="J47" s="95">
        <v>23</v>
      </c>
      <c r="K47" s="95">
        <v>4</v>
      </c>
      <c r="L47" s="1" t="s">
        <v>784</v>
      </c>
      <c r="M47" s="66" t="s">
        <v>785</v>
      </c>
      <c r="N47" s="1" t="s">
        <v>786</v>
      </c>
      <c r="O47" s="1" t="s">
        <v>244</v>
      </c>
      <c r="P47" s="95" t="s">
        <v>787</v>
      </c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98.75" customHeight="1">
      <c r="A48" s="63" t="s">
        <v>788</v>
      </c>
      <c r="B48" s="63" t="s">
        <v>789</v>
      </c>
      <c r="C48" s="64">
        <v>28558</v>
      </c>
      <c r="D48" s="63" t="s">
        <v>790</v>
      </c>
      <c r="E48" s="63" t="s">
        <v>791</v>
      </c>
      <c r="F48" s="65" t="s">
        <v>792</v>
      </c>
      <c r="G48" s="65" t="s">
        <v>793</v>
      </c>
      <c r="H48" s="63" t="s">
        <v>332</v>
      </c>
      <c r="I48" s="65">
        <v>30</v>
      </c>
      <c r="J48" s="63">
        <v>0</v>
      </c>
      <c r="K48" s="63">
        <v>0</v>
      </c>
      <c r="L48" s="63" t="s">
        <v>794</v>
      </c>
      <c r="M48" s="77">
        <v>45380</v>
      </c>
      <c r="N48" s="63" t="s">
        <v>795</v>
      </c>
      <c r="O48" s="63" t="s">
        <v>244</v>
      </c>
      <c r="P48" s="64" t="s">
        <v>796</v>
      </c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11" customHeight="1">
      <c r="A49" s="63" t="s">
        <v>797</v>
      </c>
      <c r="B49" s="63" t="s">
        <v>377</v>
      </c>
      <c r="C49" s="64">
        <v>26200</v>
      </c>
      <c r="D49" s="63" t="s">
        <v>510</v>
      </c>
      <c r="E49" s="63" t="s">
        <v>235</v>
      </c>
      <c r="F49" s="65" t="s">
        <v>798</v>
      </c>
      <c r="G49" s="65" t="s">
        <v>798</v>
      </c>
      <c r="H49" s="63" t="s">
        <v>236</v>
      </c>
      <c r="I49" s="63">
        <v>0</v>
      </c>
      <c r="J49" s="65">
        <v>27</v>
      </c>
      <c r="K49" s="65">
        <v>0</v>
      </c>
      <c r="L49" s="63" t="s">
        <v>799</v>
      </c>
      <c r="M49" s="64">
        <v>45026</v>
      </c>
      <c r="N49" s="63" t="s">
        <v>518</v>
      </c>
      <c r="O49" s="63" t="s">
        <v>646</v>
      </c>
      <c r="P49" s="63" t="s">
        <v>800</v>
      </c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41.75" customHeight="1">
      <c r="A50" s="63" t="s">
        <v>801</v>
      </c>
      <c r="B50" s="63" t="s">
        <v>354</v>
      </c>
      <c r="C50" s="64">
        <v>23572</v>
      </c>
      <c r="D50" s="63" t="s">
        <v>802</v>
      </c>
      <c r="E50" s="63" t="s">
        <v>803</v>
      </c>
      <c r="F50" s="65" t="s">
        <v>804</v>
      </c>
      <c r="G50" s="65" t="s">
        <v>804</v>
      </c>
      <c r="H50" s="63" t="s">
        <v>332</v>
      </c>
      <c r="I50" s="65">
        <v>20</v>
      </c>
      <c r="J50" s="63">
        <v>0</v>
      </c>
      <c r="K50" s="63">
        <v>0</v>
      </c>
      <c r="L50" s="63" t="s">
        <v>805</v>
      </c>
      <c r="M50" s="85">
        <v>45743</v>
      </c>
      <c r="N50" s="63" t="s">
        <v>537</v>
      </c>
      <c r="O50" s="63" t="s">
        <v>238</v>
      </c>
      <c r="P50" s="63" t="s">
        <v>359</v>
      </c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99" customHeight="1">
      <c r="A51" s="63" t="s">
        <v>806</v>
      </c>
      <c r="B51" s="63" t="s">
        <v>371</v>
      </c>
      <c r="C51" s="64">
        <v>27510</v>
      </c>
      <c r="D51" s="63" t="s">
        <v>807</v>
      </c>
      <c r="E51" s="63" t="s">
        <v>373</v>
      </c>
      <c r="F51" s="65" t="s">
        <v>808</v>
      </c>
      <c r="G51" s="65" t="s">
        <v>808</v>
      </c>
      <c r="H51" s="63" t="s">
        <v>809</v>
      </c>
      <c r="I51" s="63">
        <v>0</v>
      </c>
      <c r="J51" s="63">
        <v>0</v>
      </c>
      <c r="K51" s="63">
        <v>0</v>
      </c>
      <c r="L51" s="63" t="s">
        <v>810</v>
      </c>
      <c r="M51" s="64">
        <v>44293</v>
      </c>
      <c r="N51" s="63" t="s">
        <v>518</v>
      </c>
      <c r="O51" s="63" t="s">
        <v>811</v>
      </c>
      <c r="P51" s="65" t="s">
        <v>812</v>
      </c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11" customHeight="1">
      <c r="A52" s="63" t="s">
        <v>806</v>
      </c>
      <c r="B52" s="63" t="s">
        <v>371</v>
      </c>
      <c r="C52" s="64">
        <v>27510</v>
      </c>
      <c r="D52" s="63" t="s">
        <v>807</v>
      </c>
      <c r="E52" s="63" t="s">
        <v>373</v>
      </c>
      <c r="F52" s="65" t="s">
        <v>808</v>
      </c>
      <c r="G52" s="65" t="s">
        <v>813</v>
      </c>
      <c r="H52" s="63" t="s">
        <v>814</v>
      </c>
      <c r="I52" s="63">
        <v>0</v>
      </c>
      <c r="J52" s="65">
        <v>11.5</v>
      </c>
      <c r="K52" s="65">
        <v>5</v>
      </c>
      <c r="L52" s="63" t="s">
        <v>815</v>
      </c>
      <c r="M52" s="64">
        <v>44293</v>
      </c>
      <c r="N52" s="63" t="s">
        <v>518</v>
      </c>
      <c r="O52" s="63" t="s">
        <v>646</v>
      </c>
      <c r="P52" s="63" t="s">
        <v>376</v>
      </c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09.5" customHeight="1">
      <c r="A53" s="63" t="s">
        <v>806</v>
      </c>
      <c r="B53" s="63" t="s">
        <v>371</v>
      </c>
      <c r="C53" s="64">
        <v>27510</v>
      </c>
      <c r="D53" s="63" t="s">
        <v>807</v>
      </c>
      <c r="E53" s="63" t="s">
        <v>373</v>
      </c>
      <c r="F53" s="65" t="s">
        <v>808</v>
      </c>
      <c r="G53" s="65" t="s">
        <v>808</v>
      </c>
      <c r="H53" s="63" t="s">
        <v>816</v>
      </c>
      <c r="I53" s="63">
        <v>0</v>
      </c>
      <c r="J53" s="63">
        <v>2</v>
      </c>
      <c r="K53" s="63">
        <v>0</v>
      </c>
      <c r="L53" s="63" t="s">
        <v>785</v>
      </c>
      <c r="M53" s="63" t="s">
        <v>817</v>
      </c>
      <c r="N53" s="63"/>
      <c r="O53" s="63" t="s">
        <v>244</v>
      </c>
      <c r="P53" s="79" t="s">
        <v>818</v>
      </c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09.5" customHeight="1">
      <c r="A54" s="96" t="s">
        <v>819</v>
      </c>
      <c r="B54" s="97" t="s">
        <v>820</v>
      </c>
      <c r="C54" s="98">
        <v>29707</v>
      </c>
      <c r="D54" s="99" t="s">
        <v>821</v>
      </c>
      <c r="E54" s="100" t="s">
        <v>822</v>
      </c>
      <c r="F54" s="96" t="s">
        <v>823</v>
      </c>
      <c r="G54" s="96" t="s">
        <v>823</v>
      </c>
      <c r="H54" s="101" t="s">
        <v>824</v>
      </c>
      <c r="I54" s="96">
        <v>10</v>
      </c>
      <c r="J54" s="96">
        <v>13</v>
      </c>
      <c r="K54" s="96">
        <v>0</v>
      </c>
      <c r="L54" s="102" t="s">
        <v>825</v>
      </c>
      <c r="M54" s="103">
        <v>44294</v>
      </c>
      <c r="N54" s="99" t="s">
        <v>248</v>
      </c>
      <c r="O54" s="99" t="s">
        <v>244</v>
      </c>
      <c r="P54" s="95" t="s">
        <v>826</v>
      </c>
      <c r="Q54" s="80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237.75" customHeight="1">
      <c r="A55" s="63" t="s">
        <v>827</v>
      </c>
      <c r="B55" s="63" t="s">
        <v>349</v>
      </c>
      <c r="C55" s="64">
        <v>27141</v>
      </c>
      <c r="D55" s="63" t="s">
        <v>828</v>
      </c>
      <c r="E55" s="63" t="s">
        <v>332</v>
      </c>
      <c r="F55" s="65" t="s">
        <v>829</v>
      </c>
      <c r="G55" s="65" t="s">
        <v>829</v>
      </c>
      <c r="H55" s="63" t="s">
        <v>332</v>
      </c>
      <c r="I55" s="65">
        <v>20.5</v>
      </c>
      <c r="J55" s="63">
        <v>0</v>
      </c>
      <c r="K55" s="63">
        <v>0</v>
      </c>
      <c r="L55" s="63" t="s">
        <v>830</v>
      </c>
      <c r="M55" s="64">
        <v>44658</v>
      </c>
      <c r="N55" s="63" t="s">
        <v>537</v>
      </c>
      <c r="O55" s="63" t="s">
        <v>646</v>
      </c>
      <c r="P55" s="63" t="s">
        <v>353</v>
      </c>
      <c r="Q55" s="80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38.75" customHeight="1">
      <c r="A56" s="63" t="s">
        <v>831</v>
      </c>
      <c r="B56" s="63" t="s">
        <v>832</v>
      </c>
      <c r="C56" s="64">
        <v>26701</v>
      </c>
      <c r="D56" s="104" t="s">
        <v>833</v>
      </c>
      <c r="E56" s="63" t="s">
        <v>834</v>
      </c>
      <c r="F56" s="65" t="s">
        <v>835</v>
      </c>
      <c r="G56" s="65" t="s">
        <v>836</v>
      </c>
      <c r="H56" s="63" t="s">
        <v>837</v>
      </c>
      <c r="I56" s="63">
        <v>0</v>
      </c>
      <c r="J56" s="65">
        <v>32</v>
      </c>
      <c r="K56" s="65">
        <v>0</v>
      </c>
      <c r="L56" s="63" t="s">
        <v>838</v>
      </c>
      <c r="M56" s="77">
        <v>45026</v>
      </c>
      <c r="N56" s="63" t="s">
        <v>537</v>
      </c>
      <c r="O56" s="63" t="s">
        <v>238</v>
      </c>
      <c r="P56" s="63" t="s">
        <v>839</v>
      </c>
      <c r="Q56" s="80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45.5" customHeight="1">
      <c r="A57" s="92" t="s">
        <v>840</v>
      </c>
      <c r="B57" s="1" t="s">
        <v>841</v>
      </c>
      <c r="C57" s="105">
        <v>20981</v>
      </c>
      <c r="D57" s="106" t="s">
        <v>842</v>
      </c>
      <c r="E57" s="78" t="s">
        <v>843</v>
      </c>
      <c r="F57" s="95" t="s">
        <v>844</v>
      </c>
      <c r="G57" s="92"/>
      <c r="H57" s="78" t="s">
        <v>556</v>
      </c>
      <c r="I57" s="92">
        <v>25</v>
      </c>
      <c r="J57" s="92">
        <v>0</v>
      </c>
      <c r="K57" s="92">
        <v>0</v>
      </c>
      <c r="L57" s="92" t="s">
        <v>845</v>
      </c>
      <c r="M57" s="85">
        <v>45743</v>
      </c>
      <c r="N57" s="107" t="s">
        <v>608</v>
      </c>
      <c r="O57" s="106" t="s">
        <v>244</v>
      </c>
      <c r="P57" s="95" t="s">
        <v>846</v>
      </c>
      <c r="Q57" s="80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62" customHeight="1">
      <c r="A58" s="63" t="s">
        <v>847</v>
      </c>
      <c r="B58" s="63" t="s">
        <v>848</v>
      </c>
      <c r="C58" s="64">
        <v>29279</v>
      </c>
      <c r="D58" s="63" t="s">
        <v>849</v>
      </c>
      <c r="E58" s="63" t="s">
        <v>850</v>
      </c>
      <c r="F58" s="65" t="s">
        <v>851</v>
      </c>
      <c r="G58" s="65" t="s">
        <v>851</v>
      </c>
      <c r="H58" s="63" t="s">
        <v>260</v>
      </c>
      <c r="I58" s="65">
        <v>6</v>
      </c>
      <c r="J58" s="65">
        <v>12</v>
      </c>
      <c r="K58" s="65">
        <v>2.5</v>
      </c>
      <c r="L58" s="63" t="s">
        <v>852</v>
      </c>
      <c r="M58" s="64">
        <v>45016</v>
      </c>
      <c r="N58" s="63" t="s">
        <v>399</v>
      </c>
      <c r="O58" s="63" t="s">
        <v>244</v>
      </c>
      <c r="P58" s="63" t="s">
        <v>853</v>
      </c>
      <c r="Q58" s="80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22" customHeight="1">
      <c r="A59" s="63" t="s">
        <v>854</v>
      </c>
      <c r="B59" s="63" t="s">
        <v>855</v>
      </c>
      <c r="C59" s="64">
        <v>34353</v>
      </c>
      <c r="D59" s="63" t="s">
        <v>856</v>
      </c>
      <c r="E59" s="63" t="s">
        <v>857</v>
      </c>
      <c r="F59" s="65" t="s">
        <v>858</v>
      </c>
      <c r="G59" s="65" t="s">
        <v>859</v>
      </c>
      <c r="H59" s="63" t="s">
        <v>547</v>
      </c>
      <c r="I59" s="65">
        <v>5</v>
      </c>
      <c r="J59" s="63">
        <v>19.5</v>
      </c>
      <c r="K59" s="65">
        <v>4.5</v>
      </c>
      <c r="L59" s="63" t="s">
        <v>860</v>
      </c>
      <c r="M59" s="77">
        <v>45380</v>
      </c>
      <c r="N59" s="65" t="s">
        <v>861</v>
      </c>
      <c r="O59" s="63" t="s">
        <v>244</v>
      </c>
      <c r="P59" s="63" t="s">
        <v>862</v>
      </c>
      <c r="Q59" s="80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48.5" customHeight="1">
      <c r="A60" s="65" t="s">
        <v>863</v>
      </c>
      <c r="B60" s="63" t="s">
        <v>341</v>
      </c>
      <c r="C60" s="64">
        <v>25398</v>
      </c>
      <c r="D60" s="63" t="s">
        <v>864</v>
      </c>
      <c r="E60" s="63" t="s">
        <v>761</v>
      </c>
      <c r="F60" s="65" t="s">
        <v>865</v>
      </c>
      <c r="G60" s="65" t="s">
        <v>865</v>
      </c>
      <c r="H60" s="63" t="s">
        <v>332</v>
      </c>
      <c r="I60" s="63">
        <v>21.5</v>
      </c>
      <c r="J60" s="63">
        <v>0</v>
      </c>
      <c r="K60" s="63">
        <v>0</v>
      </c>
      <c r="L60" s="63" t="s">
        <v>866</v>
      </c>
      <c r="M60" s="85">
        <v>45743</v>
      </c>
      <c r="N60" s="63" t="s">
        <v>537</v>
      </c>
      <c r="O60" s="63" t="s">
        <v>238</v>
      </c>
      <c r="P60" s="63" t="s">
        <v>345</v>
      </c>
      <c r="Q60" s="80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409.6" customHeight="1">
      <c r="A61" s="65" t="s">
        <v>867</v>
      </c>
      <c r="B61" s="1" t="s">
        <v>868</v>
      </c>
      <c r="C61" s="81">
        <v>37274</v>
      </c>
      <c r="D61" s="108" t="s">
        <v>869</v>
      </c>
      <c r="E61" s="63" t="s">
        <v>870</v>
      </c>
      <c r="F61" s="65" t="s">
        <v>871</v>
      </c>
      <c r="G61" s="75" t="s">
        <v>685</v>
      </c>
      <c r="H61" s="79" t="s">
        <v>686</v>
      </c>
      <c r="I61" s="65">
        <v>9</v>
      </c>
      <c r="J61" s="65">
        <v>10</v>
      </c>
      <c r="K61" s="65">
        <v>6</v>
      </c>
      <c r="L61" s="84" t="s">
        <v>244</v>
      </c>
      <c r="M61" s="74">
        <v>45743</v>
      </c>
      <c r="N61" s="73" t="s">
        <v>687</v>
      </c>
      <c r="O61" s="84" t="s">
        <v>244</v>
      </c>
      <c r="P61" s="66" t="s">
        <v>872</v>
      </c>
      <c r="Q61" s="80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409.6" customHeight="1">
      <c r="A62" s="65" t="s">
        <v>873</v>
      </c>
      <c r="B62" s="109" t="s">
        <v>874</v>
      </c>
      <c r="C62" s="110">
        <v>36724</v>
      </c>
      <c r="D62" s="111" t="s">
        <v>875</v>
      </c>
      <c r="E62" s="65" t="s">
        <v>876</v>
      </c>
      <c r="F62" s="65" t="s">
        <v>630</v>
      </c>
      <c r="G62" s="65" t="s">
        <v>877</v>
      </c>
      <c r="H62" s="78" t="s">
        <v>556</v>
      </c>
      <c r="I62" s="65">
        <v>25</v>
      </c>
      <c r="J62" s="65">
        <v>0</v>
      </c>
      <c r="K62" s="65">
        <v>0</v>
      </c>
      <c r="L62" s="112" t="s">
        <v>244</v>
      </c>
      <c r="M62" s="113">
        <v>45909</v>
      </c>
      <c r="N62" s="114" t="s">
        <v>662</v>
      </c>
      <c r="O62" s="112" t="s">
        <v>244</v>
      </c>
      <c r="P62" s="65" t="s">
        <v>878</v>
      </c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201.75" customHeight="1">
      <c r="A63" s="65" t="s">
        <v>879</v>
      </c>
      <c r="B63" s="63" t="s">
        <v>319</v>
      </c>
      <c r="C63" s="64">
        <v>24200</v>
      </c>
      <c r="D63" s="63" t="s">
        <v>880</v>
      </c>
      <c r="E63" s="63" t="s">
        <v>881</v>
      </c>
      <c r="F63" s="65" t="s">
        <v>882</v>
      </c>
      <c r="G63" s="65" t="s">
        <v>883</v>
      </c>
      <c r="H63" s="63" t="s">
        <v>323</v>
      </c>
      <c r="I63" s="63">
        <v>0</v>
      </c>
      <c r="J63" s="63">
        <v>19.5</v>
      </c>
      <c r="K63" s="65">
        <v>4.5</v>
      </c>
      <c r="L63" s="63" t="s">
        <v>884</v>
      </c>
      <c r="M63" s="85">
        <v>45743</v>
      </c>
      <c r="N63" s="63" t="s">
        <v>518</v>
      </c>
      <c r="O63" s="65" t="s">
        <v>885</v>
      </c>
      <c r="P63" s="65" t="s">
        <v>886</v>
      </c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409.6" customHeight="1">
      <c r="A64" s="65" t="s">
        <v>887</v>
      </c>
      <c r="B64" s="65" t="s">
        <v>888</v>
      </c>
      <c r="C64" s="72">
        <v>35922</v>
      </c>
      <c r="D64" s="111" t="s">
        <v>889</v>
      </c>
      <c r="E64" s="65" t="s">
        <v>890</v>
      </c>
      <c r="F64" s="65" t="s">
        <v>891</v>
      </c>
      <c r="G64" s="65" t="s">
        <v>891</v>
      </c>
      <c r="H64" s="65" t="s">
        <v>892</v>
      </c>
      <c r="I64" s="65" t="s">
        <v>244</v>
      </c>
      <c r="J64" s="65" t="s">
        <v>244</v>
      </c>
      <c r="K64" s="65" t="s">
        <v>244</v>
      </c>
      <c r="L64" s="65" t="s">
        <v>244</v>
      </c>
      <c r="M64" s="116">
        <v>45933</v>
      </c>
      <c r="N64" s="73" t="s">
        <v>600</v>
      </c>
      <c r="O64" s="65" t="s">
        <v>244</v>
      </c>
      <c r="P64" s="65" t="s">
        <v>893</v>
      </c>
      <c r="Q64" s="80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201.75" customHeight="1">
      <c r="A65" s="65" t="s">
        <v>894</v>
      </c>
      <c r="B65" s="63" t="s">
        <v>895</v>
      </c>
      <c r="C65" s="64">
        <v>31485</v>
      </c>
      <c r="D65" s="63" t="s">
        <v>896</v>
      </c>
      <c r="E65" s="63" t="s">
        <v>897</v>
      </c>
      <c r="F65" s="65" t="s">
        <v>898</v>
      </c>
      <c r="G65" s="65" t="s">
        <v>898</v>
      </c>
      <c r="H65" s="63" t="s">
        <v>899</v>
      </c>
      <c r="I65" s="65">
        <v>2</v>
      </c>
      <c r="J65" s="65">
        <v>0</v>
      </c>
      <c r="K65" s="65">
        <v>0</v>
      </c>
      <c r="L65" s="63" t="s">
        <v>900</v>
      </c>
      <c r="M65" s="77">
        <v>45380</v>
      </c>
      <c r="N65" s="117" t="s">
        <v>608</v>
      </c>
      <c r="O65" s="63" t="s">
        <v>244</v>
      </c>
      <c r="P65" s="65" t="s">
        <v>901</v>
      </c>
      <c r="Q65" s="80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.5" hidden="1" customHeight="1">
      <c r="A66" s="118"/>
      <c r="B66" s="118"/>
      <c r="C66" s="118"/>
      <c r="D66" s="119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.5" hidden="1" customHeight="1">
      <c r="A67" s="120"/>
      <c r="B67" s="120"/>
      <c r="C67" s="120"/>
      <c r="D67" s="121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97.5" customHeight="1">
      <c r="A68" s="122" t="s">
        <v>902</v>
      </c>
      <c r="B68" s="123" t="s">
        <v>461</v>
      </c>
      <c r="C68" s="124">
        <v>20784</v>
      </c>
      <c r="D68" s="123" t="s">
        <v>462</v>
      </c>
      <c r="E68" s="123" t="s">
        <v>463</v>
      </c>
      <c r="F68" s="122" t="s">
        <v>903</v>
      </c>
      <c r="G68" s="122" t="s">
        <v>904</v>
      </c>
      <c r="H68" s="123" t="s">
        <v>905</v>
      </c>
      <c r="I68" s="123" t="s">
        <v>244</v>
      </c>
      <c r="J68" s="123" t="s">
        <v>244</v>
      </c>
      <c r="K68" s="123" t="s">
        <v>244</v>
      </c>
      <c r="L68" s="123" t="s">
        <v>906</v>
      </c>
      <c r="M68" s="124">
        <v>44284</v>
      </c>
      <c r="N68" s="123" t="s">
        <v>466</v>
      </c>
      <c r="O68" s="123" t="s">
        <v>244</v>
      </c>
      <c r="P68" s="123" t="s">
        <v>907</v>
      </c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33.75" customHeight="1">
      <c r="A69" s="125"/>
      <c r="B69" s="125"/>
      <c r="C69" s="125"/>
      <c r="D69" s="125"/>
      <c r="E69" s="125"/>
      <c r="F69" s="149" t="s">
        <v>908</v>
      </c>
      <c r="G69" s="150"/>
      <c r="H69" s="150"/>
      <c r="I69" s="125"/>
      <c r="J69" s="125"/>
      <c r="K69" s="125"/>
      <c r="L69" s="149" t="s">
        <v>909</v>
      </c>
      <c r="M69" s="150"/>
      <c r="N69" s="150"/>
      <c r="O69" s="125"/>
      <c r="P69" s="125"/>
      <c r="Q69" s="51"/>
      <c r="R69" s="51"/>
      <c r="S69" s="51"/>
      <c r="T69" s="51"/>
      <c r="U69" s="51"/>
      <c r="V69" s="51"/>
      <c r="W69" s="51"/>
      <c r="X69" s="51"/>
      <c r="Y69" s="51"/>
      <c r="Z69" s="51"/>
    </row>
  </sheetData>
  <mergeCells count="16">
    <mergeCell ref="P2:P3"/>
    <mergeCell ref="D1:K1"/>
    <mergeCell ref="A2:A3"/>
    <mergeCell ref="B2:B3"/>
    <mergeCell ref="C2:C3"/>
    <mergeCell ref="D2:D3"/>
    <mergeCell ref="E2:E3"/>
    <mergeCell ref="F2:F3"/>
    <mergeCell ref="G2:G3"/>
    <mergeCell ref="H2:H3"/>
    <mergeCell ref="F69:H69"/>
    <mergeCell ref="L69:N69"/>
    <mergeCell ref="I2:K2"/>
    <mergeCell ref="L2:L3"/>
    <mergeCell ref="M2:M3"/>
    <mergeCell ref="N2:O2"/>
  </mergeCells>
  <pageMargins left="3.937007874015748E-2" right="3.937007874015748E-2" top="0.74803149606299213" bottom="0.74803149606299213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workbookViewId="0"/>
  </sheetViews>
  <sheetFormatPr defaultColWidth="14.44140625" defaultRowHeight="15" customHeight="1"/>
  <cols>
    <col min="1" max="26" width="8" customWidth="1"/>
  </cols>
  <sheetData>
    <row r="1" spans="1:13" ht="12.75" customHeight="1">
      <c r="B1" s="126" t="s">
        <v>910</v>
      </c>
    </row>
    <row r="2" spans="1:13" ht="12.75" customHeight="1">
      <c r="A2" s="127"/>
      <c r="B2" s="127" t="s">
        <v>911</v>
      </c>
      <c r="C2" s="127"/>
      <c r="D2" s="127"/>
      <c r="E2" s="127"/>
      <c r="G2" s="126" t="s">
        <v>912</v>
      </c>
    </row>
    <row r="3" spans="1:13" ht="12.75" customHeight="1">
      <c r="A3" s="128"/>
      <c r="B3" s="129" t="s">
        <v>913</v>
      </c>
      <c r="C3" s="129" t="s">
        <v>914</v>
      </c>
      <c r="D3" s="129" t="s">
        <v>915</v>
      </c>
      <c r="E3" s="129" t="s">
        <v>916</v>
      </c>
      <c r="F3" s="130" t="s">
        <v>917</v>
      </c>
      <c r="G3" s="130" t="s">
        <v>913</v>
      </c>
      <c r="H3" s="130" t="s">
        <v>914</v>
      </c>
      <c r="I3" s="130" t="s">
        <v>915</v>
      </c>
      <c r="J3" s="130" t="s">
        <v>916</v>
      </c>
      <c r="K3" s="130" t="s">
        <v>918</v>
      </c>
    </row>
    <row r="4" spans="1:13" ht="12.75" customHeight="1">
      <c r="A4" s="128" t="s">
        <v>919</v>
      </c>
      <c r="B4" s="129">
        <v>1</v>
      </c>
      <c r="C4" s="129"/>
      <c r="D4" s="129"/>
      <c r="E4" s="129"/>
      <c r="F4" s="130"/>
      <c r="G4" s="129">
        <v>1</v>
      </c>
      <c r="H4" s="130"/>
      <c r="I4" s="130"/>
      <c r="J4" s="131"/>
      <c r="K4" s="131"/>
    </row>
    <row r="5" spans="1:13" ht="12.75" customHeight="1">
      <c r="A5" s="128" t="s">
        <v>920</v>
      </c>
      <c r="B5" s="129">
        <v>1</v>
      </c>
      <c r="C5" s="129"/>
      <c r="D5" s="129"/>
      <c r="E5" s="129"/>
      <c r="F5" s="130"/>
      <c r="G5" s="129">
        <v>1</v>
      </c>
      <c r="H5" s="130"/>
      <c r="I5" s="130"/>
      <c r="J5" s="131"/>
      <c r="K5" s="131"/>
    </row>
    <row r="6" spans="1:13" ht="12.75" customHeight="1">
      <c r="A6" s="128" t="s">
        <v>921</v>
      </c>
      <c r="B6" s="129">
        <v>2</v>
      </c>
      <c r="C6" s="129"/>
      <c r="D6" s="129"/>
      <c r="E6" s="129"/>
      <c r="F6" s="130"/>
      <c r="G6" s="129">
        <v>2</v>
      </c>
      <c r="H6" s="130"/>
      <c r="I6" s="130"/>
      <c r="J6" s="131"/>
      <c r="K6" s="131"/>
    </row>
    <row r="7" spans="1:13" ht="12.75" customHeight="1">
      <c r="A7" s="128" t="s">
        <v>922</v>
      </c>
      <c r="B7" s="129">
        <v>2</v>
      </c>
      <c r="C7" s="129">
        <v>1</v>
      </c>
      <c r="D7" s="129"/>
      <c r="E7" s="129"/>
      <c r="F7" s="130"/>
      <c r="G7" s="130">
        <v>1</v>
      </c>
      <c r="H7" s="130">
        <v>1</v>
      </c>
      <c r="I7" s="130"/>
      <c r="J7" s="131"/>
      <c r="K7" s="131"/>
    </row>
    <row r="8" spans="1:13" ht="12.75" customHeight="1">
      <c r="A8" s="128" t="s">
        <v>923</v>
      </c>
      <c r="B8" s="129">
        <v>2</v>
      </c>
      <c r="C8" s="129">
        <v>1</v>
      </c>
      <c r="D8" s="129"/>
      <c r="E8" s="129"/>
      <c r="F8" s="130"/>
      <c r="G8" s="130">
        <v>1</v>
      </c>
      <c r="H8" s="130">
        <v>1</v>
      </c>
      <c r="I8" s="130"/>
      <c r="J8" s="131"/>
      <c r="K8" s="131"/>
    </row>
    <row r="9" spans="1:13" ht="12.75" customHeight="1">
      <c r="A9" s="128" t="s">
        <v>924</v>
      </c>
      <c r="B9" s="129">
        <v>2</v>
      </c>
      <c r="C9" s="129">
        <v>1</v>
      </c>
      <c r="D9" s="129">
        <v>1</v>
      </c>
      <c r="E9" s="129"/>
      <c r="F9" s="130"/>
      <c r="G9" s="130">
        <v>1</v>
      </c>
      <c r="H9" s="130">
        <v>1</v>
      </c>
      <c r="I9" s="130">
        <v>1</v>
      </c>
      <c r="J9" s="131"/>
      <c r="K9" s="131"/>
    </row>
    <row r="10" spans="1:13" ht="12.75" customHeight="1">
      <c r="A10" s="128" t="s">
        <v>925</v>
      </c>
      <c r="B10" s="129"/>
      <c r="C10" s="129"/>
      <c r="D10" s="129">
        <v>2</v>
      </c>
      <c r="E10" s="129"/>
      <c r="F10" s="130"/>
      <c r="G10" s="130"/>
      <c r="H10" s="130"/>
      <c r="I10" s="131">
        <v>1</v>
      </c>
      <c r="J10" s="131"/>
      <c r="K10" s="131"/>
    </row>
    <row r="11" spans="1:13" ht="12.75" customHeight="1">
      <c r="A11" s="128" t="s">
        <v>926</v>
      </c>
      <c r="B11" s="129">
        <v>1</v>
      </c>
      <c r="C11" s="129">
        <v>1</v>
      </c>
      <c r="D11" s="129"/>
      <c r="E11" s="129">
        <v>2</v>
      </c>
      <c r="F11" s="130"/>
      <c r="G11" s="130">
        <v>2</v>
      </c>
      <c r="H11" s="130">
        <v>1</v>
      </c>
      <c r="I11" s="131"/>
      <c r="J11" s="130">
        <v>2</v>
      </c>
      <c r="K11" s="131"/>
    </row>
    <row r="12" spans="1:13" ht="12.75" customHeight="1">
      <c r="A12" s="128" t="s">
        <v>927</v>
      </c>
      <c r="B12" s="129">
        <v>2</v>
      </c>
      <c r="C12" s="129">
        <v>1</v>
      </c>
      <c r="D12" s="129"/>
      <c r="E12" s="129"/>
      <c r="F12" s="130"/>
      <c r="G12" s="130">
        <v>1</v>
      </c>
      <c r="H12" s="130">
        <v>1</v>
      </c>
      <c r="I12" s="131"/>
      <c r="J12" s="131"/>
      <c r="K12" s="131">
        <v>1</v>
      </c>
    </row>
    <row r="13" spans="1:13" ht="12.75" customHeight="1">
      <c r="A13" s="131"/>
      <c r="B13" s="130">
        <f t="shared" ref="B13:K13" si="0">SUM(B4:B12)</f>
        <v>13</v>
      </c>
      <c r="C13" s="130">
        <f t="shared" si="0"/>
        <v>5</v>
      </c>
      <c r="D13" s="130">
        <f t="shared" si="0"/>
        <v>3</v>
      </c>
      <c r="E13" s="130">
        <f t="shared" si="0"/>
        <v>2</v>
      </c>
      <c r="F13" s="130">
        <f t="shared" si="0"/>
        <v>0</v>
      </c>
      <c r="G13" s="130">
        <f t="shared" si="0"/>
        <v>10</v>
      </c>
      <c r="H13" s="130">
        <f t="shared" si="0"/>
        <v>5</v>
      </c>
      <c r="I13" s="131">
        <f t="shared" si="0"/>
        <v>2</v>
      </c>
      <c r="J13" s="131">
        <f t="shared" si="0"/>
        <v>2</v>
      </c>
      <c r="K13" s="131">
        <f t="shared" si="0"/>
        <v>1</v>
      </c>
      <c r="L13" s="132">
        <f>SUM(B13:K13)</f>
        <v>43</v>
      </c>
      <c r="M13" s="132">
        <f>L13/2</f>
        <v>21.5</v>
      </c>
    </row>
    <row r="14" spans="1:13" ht="12.75" customHeight="1">
      <c r="A14" s="133" t="s">
        <v>928</v>
      </c>
      <c r="B14" s="133"/>
      <c r="C14" s="133">
        <v>23</v>
      </c>
      <c r="D14" s="133"/>
      <c r="E14" s="133">
        <f>E13+D13+C13+B13</f>
        <v>23</v>
      </c>
      <c r="F14" s="133"/>
      <c r="G14" s="133" t="s">
        <v>929</v>
      </c>
      <c r="H14" s="133"/>
      <c r="I14" s="126">
        <v>20</v>
      </c>
      <c r="K14" s="126">
        <f>K13+J13+I13+H13+G13</f>
        <v>20</v>
      </c>
    </row>
    <row r="15" spans="1:13" ht="12.75" customHeight="1">
      <c r="B15" s="133"/>
      <c r="C15" s="133"/>
      <c r="D15" s="133"/>
      <c r="E15" s="133"/>
      <c r="F15" s="133"/>
      <c r="G15" s="133"/>
      <c r="H15" s="133"/>
    </row>
    <row r="16" spans="1:13" ht="12.75" customHeight="1">
      <c r="B16" s="133"/>
      <c r="C16" s="133"/>
      <c r="D16" s="133"/>
      <c r="E16" s="133"/>
      <c r="F16" s="133"/>
      <c r="G16" s="133"/>
      <c r="H16" s="133"/>
    </row>
    <row r="17" spans="2:8" ht="12.75" customHeight="1">
      <c r="B17" s="133"/>
      <c r="C17" s="133"/>
      <c r="D17" s="133"/>
      <c r="E17" s="133"/>
      <c r="F17" s="133"/>
      <c r="G17" s="133"/>
      <c r="H17" s="133"/>
    </row>
    <row r="18" spans="2:8" ht="12.75" customHeight="1">
      <c r="B18" s="133"/>
      <c r="C18" s="133"/>
      <c r="D18" s="133"/>
      <c r="E18" s="133"/>
      <c r="F18" s="133"/>
      <c r="G18" s="133"/>
      <c r="H18" s="133"/>
    </row>
    <row r="19" spans="2:8" ht="12.75" customHeight="1">
      <c r="B19" s="133"/>
      <c r="C19" s="133"/>
      <c r="D19" s="133"/>
      <c r="E19" s="133"/>
      <c r="F19" s="133"/>
      <c r="G19" s="133"/>
      <c r="H19" s="133"/>
    </row>
    <row r="20" spans="2:8" ht="12.75" customHeight="1">
      <c r="B20" s="133"/>
      <c r="C20" s="133"/>
      <c r="D20" s="133"/>
      <c r="E20" s="133"/>
      <c r="F20" s="133"/>
      <c r="G20" s="133"/>
      <c r="H20" s="133"/>
    </row>
    <row r="21" spans="2:8" ht="12.75" customHeight="1">
      <c r="B21" s="133"/>
      <c r="C21" s="133"/>
      <c r="D21" s="133"/>
      <c r="E21" s="133"/>
      <c r="F21" s="133"/>
      <c r="G21" s="133"/>
      <c r="H21" s="133"/>
    </row>
    <row r="22" spans="2:8" ht="12.75" customHeight="1">
      <c r="B22" s="133"/>
      <c r="C22" s="133"/>
      <c r="D22" s="133"/>
      <c r="E22" s="133"/>
      <c r="F22" s="133"/>
      <c r="G22" s="133"/>
      <c r="H22" s="133"/>
    </row>
    <row r="23" spans="2:8" ht="12.75" customHeight="1">
      <c r="B23" s="133"/>
      <c r="C23" s="133"/>
      <c r="D23" s="133"/>
      <c r="E23" s="133"/>
      <c r="F23" s="133"/>
      <c r="G23" s="133"/>
      <c r="H23" s="133"/>
    </row>
    <row r="24" spans="2:8" ht="12.75" customHeight="1">
      <c r="B24" s="133"/>
      <c r="C24" s="133"/>
      <c r="D24" s="133"/>
      <c r="E24" s="133"/>
      <c r="F24" s="133"/>
      <c r="G24" s="133"/>
      <c r="H24" s="133"/>
    </row>
    <row r="25" spans="2:8" ht="12.75" customHeight="1">
      <c r="B25" s="133"/>
      <c r="C25" s="133"/>
      <c r="D25" s="133"/>
      <c r="E25" s="133"/>
      <c r="F25" s="133"/>
      <c r="G25" s="133"/>
      <c r="H25" s="133"/>
    </row>
    <row r="26" spans="2:8" ht="12.75" customHeight="1">
      <c r="B26" s="133"/>
      <c r="C26" s="133"/>
      <c r="D26" s="133"/>
      <c r="E26" s="133"/>
      <c r="F26" s="133"/>
      <c r="G26" s="133"/>
      <c r="H26" s="133"/>
    </row>
    <row r="27" spans="2:8" ht="12.75" customHeight="1">
      <c r="B27" s="133"/>
      <c r="C27" s="133"/>
      <c r="D27" s="133"/>
      <c r="E27" s="133"/>
      <c r="F27" s="133"/>
      <c r="G27" s="133"/>
      <c r="H27" s="133"/>
    </row>
    <row r="28" spans="2:8" ht="12.75" customHeight="1">
      <c r="B28" s="133"/>
      <c r="C28" s="133"/>
      <c r="D28" s="133"/>
      <c r="E28" s="133"/>
      <c r="F28" s="133"/>
      <c r="G28" s="133"/>
      <c r="H28" s="133"/>
    </row>
    <row r="29" spans="2:8" ht="12.75" customHeight="1"/>
    <row r="30" spans="2:8" ht="12.75" customHeight="1"/>
    <row r="31" spans="2:8" ht="12.75" customHeight="1"/>
    <row r="32" spans="2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тар.сп.</vt:lpstr>
      <vt:lpstr>все</vt:lpstr>
      <vt:lpstr>Комплектація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Наталія Веретільник</cp:lastModifiedBy>
  <cp:lastPrinted>2025-10-01T18:51:00Z</cp:lastPrinted>
  <dcterms:created xsi:type="dcterms:W3CDTF">2010-06-17T13:31:51Z</dcterms:created>
  <dcterms:modified xsi:type="dcterms:W3CDTF">2025-10-01T18:55:45Z</dcterms:modified>
</cp:coreProperties>
</file>